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gley\Desktop\"/>
    </mc:Choice>
  </mc:AlternateContent>
  <xr:revisionPtr revIDLastSave="0" documentId="13_ncr:1_{48E00D58-BD8B-45C1-9E71-40F44289CECC}" xr6:coauthVersionLast="47" xr6:coauthVersionMax="47" xr10:uidLastSave="{00000000-0000-0000-0000-000000000000}"/>
  <bookViews>
    <workbookView xWindow="-38510" yWindow="-110" windowWidth="38620" windowHeight="21360" tabRatio="358" xr2:uid="{00000000-000D-0000-FFFF-FFFF00000000}"/>
  </bookViews>
  <sheets>
    <sheet name="CPFS" sheetId="4" r:id="rId1"/>
  </sheets>
  <externalReferences>
    <externalReference r:id="rId2"/>
  </externalReferences>
  <definedNames>
    <definedName name="_xlnm.Print_Area" localSheetId="0">CPFS!$A$1:$Q$181</definedName>
    <definedName name="_xlnm.Print_Titles" localSheetId="0">CPFS!$1:$7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4" l="1"/>
  <c r="O38" i="4"/>
  <c r="J145" i="4" l="1"/>
  <c r="J146" i="4" l="1"/>
  <c r="J147" i="4"/>
  <c r="J148" i="4"/>
  <c r="J150" i="4"/>
  <c r="J151" i="4"/>
  <c r="J152" i="4"/>
  <c r="J153" i="4"/>
  <c r="J154" i="4"/>
  <c r="P153" i="4" l="1"/>
  <c r="K153" i="4"/>
  <c r="P152" i="4"/>
  <c r="K152" i="4"/>
  <c r="P151" i="4"/>
  <c r="K151" i="4"/>
  <c r="P154" i="4"/>
  <c r="K154" i="4"/>
  <c r="P150" i="4"/>
  <c r="K150" i="4"/>
  <c r="P149" i="4"/>
  <c r="K149" i="4"/>
  <c r="J149" i="4" s="1"/>
  <c r="P148" i="4"/>
  <c r="K148" i="4"/>
  <c r="P147" i="4"/>
  <c r="K147" i="4"/>
  <c r="P146" i="4"/>
  <c r="K146" i="4"/>
  <c r="P145" i="4"/>
  <c r="O144" i="4" s="1"/>
  <c r="K145" i="4"/>
  <c r="H144" i="4" l="1"/>
  <c r="J144" i="4" s="1"/>
  <c r="J155" i="4" l="1"/>
  <c r="F156" i="4" s="1"/>
  <c r="I6" i="4"/>
  <c r="O3" i="4"/>
  <c r="M156" i="4" l="1"/>
  <c r="O2" i="4" l="1"/>
  <c r="E4" i="4" l="1"/>
  <c r="E3" i="4"/>
  <c r="O58" i="4" l="1"/>
  <c r="O57" i="4"/>
  <c r="J58" i="4"/>
  <c r="J57" i="4"/>
  <c r="P62" i="4"/>
  <c r="P61" i="4"/>
  <c r="P60" i="4"/>
  <c r="P59" i="4"/>
  <c r="O59" i="4" s="1"/>
  <c r="P58" i="4"/>
  <c r="P57" i="4"/>
  <c r="P56" i="4"/>
  <c r="P55" i="4"/>
  <c r="M55" i="4"/>
  <c r="K55" i="4"/>
  <c r="H55" i="4"/>
  <c r="O61" i="4" l="1"/>
  <c r="O56" i="4"/>
  <c r="O55" i="4"/>
  <c r="M54" i="4"/>
  <c r="O54" i="4" s="1"/>
  <c r="P19" i="4"/>
  <c r="O19" i="4"/>
  <c r="K19" i="4"/>
  <c r="J19" i="4"/>
  <c r="K60" i="4" l="1"/>
  <c r="K61" i="4"/>
  <c r="J61" i="4" s="1"/>
  <c r="K62" i="4"/>
  <c r="K59" i="4"/>
  <c r="J55" i="4" l="1"/>
  <c r="J56" i="4"/>
  <c r="J59" i="4"/>
  <c r="K56" i="4"/>
  <c r="K57" i="4"/>
  <c r="K58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O130" i="4"/>
  <c r="O131" i="4"/>
  <c r="O132" i="4"/>
  <c r="O133" i="4"/>
  <c r="O134" i="4"/>
  <c r="O135" i="4"/>
  <c r="O138" i="4"/>
  <c r="O121" i="4"/>
  <c r="O122" i="4"/>
  <c r="O123" i="4"/>
  <c r="O113" i="4"/>
  <c r="O114" i="4"/>
  <c r="O97" i="4"/>
  <c r="O98" i="4"/>
  <c r="O99" i="4"/>
  <c r="O100" i="4"/>
  <c r="O101" i="4"/>
  <c r="O102" i="4"/>
  <c r="O103" i="4"/>
  <c r="O104" i="4"/>
  <c r="O105" i="4"/>
  <c r="O10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69" i="4"/>
  <c r="O70" i="4"/>
  <c r="O39" i="4"/>
  <c r="O40" i="4"/>
  <c r="O41" i="4"/>
  <c r="O42" i="4"/>
  <c r="O43" i="4"/>
  <c r="O44" i="4"/>
  <c r="O45" i="4"/>
  <c r="O136" i="4"/>
  <c r="O46" i="4"/>
  <c r="O47" i="4"/>
  <c r="O48" i="4"/>
  <c r="O27" i="4"/>
  <c r="O28" i="4"/>
  <c r="O29" i="4"/>
  <c r="O30" i="4"/>
  <c r="O31" i="4"/>
  <c r="O11" i="4"/>
  <c r="O12" i="4"/>
  <c r="O13" i="4"/>
  <c r="O14" i="4"/>
  <c r="O15" i="4"/>
  <c r="O16" i="4"/>
  <c r="O17" i="4"/>
  <c r="O18" i="4"/>
  <c r="O20" i="4"/>
  <c r="J113" i="4"/>
  <c r="J114" i="4"/>
  <c r="J137" i="4"/>
  <c r="J130" i="4"/>
  <c r="J131" i="4"/>
  <c r="J132" i="4"/>
  <c r="J133" i="4"/>
  <c r="J134" i="4"/>
  <c r="J135" i="4"/>
  <c r="J138" i="4"/>
  <c r="J121" i="4"/>
  <c r="J122" i="4"/>
  <c r="J123" i="4"/>
  <c r="J97" i="4"/>
  <c r="J98" i="4"/>
  <c r="J99" i="4"/>
  <c r="J100" i="4"/>
  <c r="J101" i="4"/>
  <c r="J102" i="4"/>
  <c r="J103" i="4"/>
  <c r="J104" i="4"/>
  <c r="J105" i="4"/>
  <c r="J10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69" i="4"/>
  <c r="J70" i="4"/>
  <c r="J39" i="4"/>
  <c r="J40" i="4"/>
  <c r="J41" i="4"/>
  <c r="J42" i="4"/>
  <c r="J43" i="4"/>
  <c r="J44" i="4"/>
  <c r="J45" i="4"/>
  <c r="J136" i="4"/>
  <c r="J46" i="4"/>
  <c r="J47" i="4"/>
  <c r="J48" i="4"/>
  <c r="J27" i="4"/>
  <c r="J28" i="4"/>
  <c r="J29" i="4"/>
  <c r="J30" i="4"/>
  <c r="J3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61" i="4"/>
  <c r="K137" i="4"/>
  <c r="P131" i="4"/>
  <c r="P132" i="4"/>
  <c r="P133" i="4"/>
  <c r="P134" i="4"/>
  <c r="P135" i="4"/>
  <c r="P138" i="4"/>
  <c r="P130" i="4"/>
  <c r="K131" i="4"/>
  <c r="K132" i="4"/>
  <c r="K133" i="4"/>
  <c r="K134" i="4"/>
  <c r="K135" i="4"/>
  <c r="K138" i="4"/>
  <c r="K130" i="4"/>
  <c r="P122" i="4"/>
  <c r="P123" i="4"/>
  <c r="P121" i="4"/>
  <c r="K122" i="4"/>
  <c r="K123" i="4"/>
  <c r="K121" i="4"/>
  <c r="P114" i="4"/>
  <c r="P113" i="4"/>
  <c r="K114" i="4"/>
  <c r="K113" i="4"/>
  <c r="P98" i="4"/>
  <c r="P99" i="4"/>
  <c r="P100" i="4"/>
  <c r="P101" i="4"/>
  <c r="P102" i="4"/>
  <c r="P103" i="4"/>
  <c r="P104" i="4"/>
  <c r="P105" i="4"/>
  <c r="P106" i="4"/>
  <c r="P97" i="4"/>
  <c r="K98" i="4"/>
  <c r="K99" i="4"/>
  <c r="K100" i="4"/>
  <c r="K101" i="4"/>
  <c r="K102" i="4"/>
  <c r="K103" i="4"/>
  <c r="K104" i="4"/>
  <c r="K105" i="4"/>
  <c r="K106" i="4"/>
  <c r="K9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77" i="4"/>
  <c r="P70" i="4"/>
  <c r="P69" i="4"/>
  <c r="K70" i="4"/>
  <c r="K69" i="4"/>
  <c r="P39" i="4"/>
  <c r="P40" i="4"/>
  <c r="P41" i="4"/>
  <c r="P42" i="4"/>
  <c r="P43" i="4"/>
  <c r="P44" i="4"/>
  <c r="P45" i="4"/>
  <c r="P136" i="4"/>
  <c r="P46" i="4"/>
  <c r="P47" i="4"/>
  <c r="P48" i="4"/>
  <c r="P38" i="4"/>
  <c r="K39" i="4"/>
  <c r="K40" i="4"/>
  <c r="K41" i="4"/>
  <c r="K42" i="4"/>
  <c r="K43" i="4"/>
  <c r="K44" i="4"/>
  <c r="K45" i="4"/>
  <c r="K136" i="4"/>
  <c r="K46" i="4"/>
  <c r="K47" i="4"/>
  <c r="K48" i="4"/>
  <c r="K38" i="4"/>
  <c r="P28" i="4"/>
  <c r="P29" i="4"/>
  <c r="P30" i="4"/>
  <c r="P31" i="4"/>
  <c r="P27" i="4"/>
  <c r="K28" i="4"/>
  <c r="K29" i="4"/>
  <c r="K30" i="4"/>
  <c r="K31" i="4"/>
  <c r="K27" i="4"/>
  <c r="J11" i="4"/>
  <c r="J12" i="4"/>
  <c r="J13" i="4"/>
  <c r="J14" i="4"/>
  <c r="J15" i="4"/>
  <c r="J16" i="4"/>
  <c r="J17" i="4"/>
  <c r="J18" i="4"/>
  <c r="J20" i="4"/>
  <c r="P12" i="4"/>
  <c r="P13" i="4"/>
  <c r="P14" i="4"/>
  <c r="P15" i="4"/>
  <c r="P16" i="4"/>
  <c r="P17" i="4"/>
  <c r="P18" i="4"/>
  <c r="P20" i="4"/>
  <c r="P11" i="4"/>
  <c r="K11" i="4"/>
  <c r="K12" i="4"/>
  <c r="K13" i="4"/>
  <c r="K14" i="4"/>
  <c r="K15" i="4"/>
  <c r="K16" i="4"/>
  <c r="K17" i="4"/>
  <c r="K18" i="4"/>
  <c r="K20" i="4"/>
  <c r="H120" i="4" l="1"/>
  <c r="J120" i="4" s="1"/>
  <c r="H54" i="4"/>
  <c r="J54" i="4" s="1"/>
  <c r="H76" i="4"/>
  <c r="J76" i="4" s="1"/>
  <c r="H112" i="4"/>
  <c r="J112" i="4" s="1"/>
  <c r="H26" i="4"/>
  <c r="J26" i="4" s="1"/>
  <c r="H68" i="4"/>
  <c r="J68" i="4" s="1"/>
  <c r="M68" i="4"/>
  <c r="O68" i="4" s="1"/>
  <c r="M76" i="4"/>
  <c r="O76" i="4" s="1"/>
  <c r="M96" i="4"/>
  <c r="O96" i="4" s="1"/>
  <c r="H160" i="4"/>
  <c r="J160" i="4" s="1"/>
  <c r="M160" i="4"/>
  <c r="O160" i="4" s="1"/>
  <c r="M26" i="4"/>
  <c r="O26" i="4" s="1"/>
  <c r="H96" i="4"/>
  <c r="J96" i="4" s="1"/>
  <c r="M129" i="4"/>
  <c r="O129" i="4" s="1"/>
  <c r="M10" i="4"/>
  <c r="O10" i="4" s="1"/>
  <c r="H37" i="4"/>
  <c r="J37" i="4" s="1"/>
  <c r="J49" i="4" s="1"/>
  <c r="M37" i="4"/>
  <c r="O37" i="4" s="1"/>
  <c r="O49" i="4" s="1"/>
  <c r="H129" i="4"/>
  <c r="J129" i="4" s="1"/>
  <c r="M120" i="4"/>
  <c r="O120" i="4" s="1"/>
  <c r="M112" i="4"/>
  <c r="O112" i="4" s="1"/>
  <c r="H10" i="4"/>
  <c r="J10" i="4" s="1"/>
  <c r="K180" i="4" l="1"/>
  <c r="O71" i="4" l="1"/>
  <c r="J71" i="4"/>
  <c r="O115" i="4" l="1"/>
  <c r="J115" i="4"/>
  <c r="N6" i="4"/>
  <c r="J176" i="4" l="1"/>
  <c r="O176" i="4"/>
  <c r="J32" i="4"/>
  <c r="J21" i="4"/>
  <c r="O21" i="4"/>
  <c r="O32" i="4"/>
  <c r="J124" i="4"/>
  <c r="O139" i="4"/>
  <c r="O124" i="4"/>
  <c r="J139" i="4"/>
  <c r="J107" i="4"/>
  <c r="O107" i="4"/>
  <c r="O91" i="4"/>
  <c r="J91" i="4"/>
  <c r="F116" i="4"/>
  <c r="M116" i="4" s="1"/>
  <c r="O63" i="4" l="1"/>
  <c r="F72" i="4"/>
  <c r="M72" i="4" s="1"/>
  <c r="F22" i="4"/>
  <c r="M22" i="4" s="1"/>
  <c r="F140" i="4"/>
  <c r="M140" i="4" s="1"/>
  <c r="F125" i="4"/>
  <c r="M125" i="4" s="1"/>
  <c r="F33" i="4"/>
  <c r="M33" i="4" s="1"/>
  <c r="F177" i="4"/>
  <c r="M177" i="4" s="1"/>
  <c r="F50" i="4"/>
  <c r="M50" i="4" s="1"/>
  <c r="F108" i="4"/>
  <c r="M108" i="4" s="1"/>
  <c r="F92" i="4"/>
  <c r="M92" i="4" s="1"/>
  <c r="J63" i="4" l="1"/>
  <c r="F64" i="4" s="1"/>
  <c r="M64" i="4" s="1"/>
  <c r="M179" i="4" s="1"/>
</calcChain>
</file>

<file path=xl/sharedStrings.xml><?xml version="1.0" encoding="utf-8"?>
<sst xmlns="http://schemas.openxmlformats.org/spreadsheetml/2006/main" count="357" uniqueCount="173">
  <si>
    <t>ITEM</t>
  </si>
  <si>
    <t>QTY</t>
  </si>
  <si>
    <t>UNIT</t>
  </si>
  <si>
    <t>CHARGE</t>
  </si>
  <si>
    <t>ITEM TOTAL</t>
  </si>
  <si>
    <t>Sewer Lines</t>
  </si>
  <si>
    <t>Service Lines</t>
  </si>
  <si>
    <t>Cleanouts</t>
  </si>
  <si>
    <t>Pavement Replacement</t>
  </si>
  <si>
    <t>Concrete Replacement</t>
  </si>
  <si>
    <t>COST</t>
  </si>
  <si>
    <t>Waterlines</t>
  </si>
  <si>
    <t>Fire Hydrants</t>
  </si>
  <si>
    <t>Headwalls</t>
  </si>
  <si>
    <t>Sidewalk</t>
  </si>
  <si>
    <t>Curb &amp; Gutter</t>
  </si>
  <si>
    <t>Valley Gutter</t>
  </si>
  <si>
    <t>Street Lights</t>
  </si>
  <si>
    <t>Bus Bays</t>
  </si>
  <si>
    <t>Drywells</t>
  </si>
  <si>
    <t>Operating Manhole</t>
  </si>
  <si>
    <t>Rip Rap</t>
  </si>
  <si>
    <t>LF</t>
  </si>
  <si>
    <t>Sidewalk Ramps</t>
  </si>
  <si>
    <t>ACRE</t>
  </si>
  <si>
    <t xml:space="preserve"> QTY </t>
  </si>
  <si>
    <t>SQ FT</t>
  </si>
  <si>
    <t>NOTES:</t>
  </si>
  <si>
    <t>Flush / Curb Stop</t>
  </si>
  <si>
    <t>EACH</t>
  </si>
  <si>
    <t>SQ YD</t>
  </si>
  <si>
    <t>=</t>
  </si>
  <si>
    <t>Box Culverts / Bridges</t>
  </si>
  <si>
    <t>S/D &amp; Irrigation Pipes</t>
  </si>
  <si>
    <t>S/D &amp; Irrigation Manholes</t>
  </si>
  <si>
    <t>SWPPP (Large Site)</t>
  </si>
  <si>
    <t>SWPPP (Small Site)</t>
  </si>
  <si>
    <t>Tapping Sleeve &amp; Valve</t>
  </si>
  <si>
    <t xml:space="preserve">Grading Permit Fee =    </t>
  </si>
  <si>
    <t xml:space="preserve">Storm Water Permit Fee =   </t>
  </si>
  <si>
    <t xml:space="preserve">Sewer Permit Fee =   </t>
  </si>
  <si>
    <t xml:space="preserve">Water Permit Fee =   </t>
  </si>
  <si>
    <t xml:space="preserve">Drainage Permit Fee =   </t>
  </si>
  <si>
    <t xml:space="preserve">Structures Permit Fee =   </t>
  </si>
  <si>
    <t xml:space="preserve">Street Permit Fee =   </t>
  </si>
  <si>
    <t xml:space="preserve">Concrete Permit Fee =   </t>
  </si>
  <si>
    <t xml:space="preserve">Paving Permit Fee =   </t>
  </si>
  <si>
    <t xml:space="preserve">Landscaping Permit Fee =   </t>
  </si>
  <si>
    <t xml:space="preserve">Dry Utilities Permit Fee =   </t>
  </si>
  <si>
    <t>Subtotal</t>
  </si>
  <si>
    <t xml:space="preserve">Other:  </t>
  </si>
  <si>
    <t xml:space="preserve">REVIEWER </t>
  </si>
  <si>
    <t>CITY MAINTAINED (ENGD)</t>
  </si>
  <si>
    <t>PRIVATE MAINTAINED (EGGP)</t>
  </si>
  <si>
    <t>CITY MAINTAINED (ESWP)</t>
  </si>
  <si>
    <t>PRIVATE MAINTAINED (ESW2)</t>
  </si>
  <si>
    <t>CITY MAINTAINED (ESO)</t>
  </si>
  <si>
    <t>PRIVATE MAINTAINED (ENGS)</t>
  </si>
  <si>
    <t>CITY MAINTAINED (EWO)</t>
  </si>
  <si>
    <t>PRIVATE MAINTAINED (ENGW)</t>
  </si>
  <si>
    <t>CITY MAINTAINED (ENDR)</t>
  </si>
  <si>
    <t>CITY MAINTAINED (ENGR)</t>
  </si>
  <si>
    <t>PRIVATE MAINTAINED (ENSL)</t>
  </si>
  <si>
    <t>CITY MAINTAINED (ENST)</t>
  </si>
  <si>
    <t>PRIVATE MAINTAINED (EST2)</t>
  </si>
  <si>
    <t>PRIVATE MAINTAINED (ENCP)</t>
  </si>
  <si>
    <t>CITY MAINTAINED (ENGC)</t>
  </si>
  <si>
    <t>CITY MAINTAINED (ENGP)</t>
  </si>
  <si>
    <t>PRIVATE MAINTAINED (EGP2)</t>
  </si>
  <si>
    <t>CITY MAINTAINED (ENGL)</t>
  </si>
  <si>
    <t>PRIVATE MAINTAINED (EGL2)</t>
  </si>
  <si>
    <t>CITY MAINTAINED (ENGM)</t>
  </si>
  <si>
    <t>PRIVATE MAINTAINED (EGM2)</t>
  </si>
  <si>
    <t>DATE</t>
  </si>
  <si>
    <t>HTE #</t>
  </si>
  <si>
    <t>*Pavement Cut permit fees shall be calculated in accordance with the document "Pavement Cut Fee Schedule" as found on the City's Engineering Website (http://www.goodyearaz.gov/home/showdocument?id=656). A copy of the completed pavement cut fee schedule shall accompany this fee schedule.</t>
  </si>
  <si>
    <t>N</t>
  </si>
  <si>
    <t>Y or N</t>
  </si>
  <si>
    <t>Mass Grading Completed Previously?</t>
  </si>
  <si>
    <t>At-Risk Grading Completed Previously?</t>
  </si>
  <si>
    <t>Fees</t>
  </si>
  <si>
    <r>
      <t>TOTAL FEE</t>
    </r>
    <r>
      <rPr>
        <b/>
        <vertAlign val="superscript"/>
        <sz val="12"/>
        <rFont val="Arial"/>
        <family val="2"/>
      </rPr>
      <t>1</t>
    </r>
  </si>
  <si>
    <t>Application Processing Fee</t>
  </si>
  <si>
    <t>LS</t>
  </si>
  <si>
    <t>HR</t>
  </si>
  <si>
    <t>Backflow Device (2" and smaller)</t>
  </si>
  <si>
    <t>Concrete / Masonry Retaining Wall (4' Max)</t>
  </si>
  <si>
    <t>Fog Seal</t>
  </si>
  <si>
    <t>Manhole Entry Only</t>
  </si>
  <si>
    <t>Water Meter Vault</t>
  </si>
  <si>
    <t>Micro Seal / Slurry Seal</t>
  </si>
  <si>
    <t>Sampling Station / Air Release Valve (ARV)</t>
  </si>
  <si>
    <t>Scuppers</t>
  </si>
  <si>
    <t>Catch Basins</t>
  </si>
  <si>
    <t>Stockpile</t>
  </si>
  <si>
    <t>Underground Storage</t>
  </si>
  <si>
    <t>Service Drop</t>
  </si>
  <si>
    <t>Trenching &amp; Backfill (Pavement)</t>
  </si>
  <si>
    <t>Service Lines (2" and smaller)</t>
  </si>
  <si>
    <t>Wire Pull</t>
  </si>
  <si>
    <t>1. Work performed without a permit will be charged double the original permit fee.</t>
  </si>
  <si>
    <t>Driveway - Residential / Alley &amp; Aprons</t>
  </si>
  <si>
    <t>PROJECT NAME:</t>
  </si>
  <si>
    <t>PROJECT LOCATION:</t>
  </si>
  <si>
    <t>CONSTRUCTION PERMIT FEE SCHEDULE (CPFS)</t>
  </si>
  <si>
    <t>Need to remove this spreadsheet from website?</t>
  </si>
  <si>
    <t>+ $264 Inspection Base Fee</t>
  </si>
  <si>
    <t>+ $110 Inspection Base Fee</t>
  </si>
  <si>
    <t>Grading (Base)</t>
  </si>
  <si>
    <t>Power Pole (New &amp; Relocation) (69kv and above)</t>
  </si>
  <si>
    <t>Service Lines (Private - Liberty)</t>
  </si>
  <si>
    <t>Sewer Lines (Private - Liberty)</t>
  </si>
  <si>
    <t>Manholes (Coated &amp; video)</t>
  </si>
  <si>
    <t>Manholes (Non-coated)</t>
  </si>
  <si>
    <t>Taps (Cored into manhole)</t>
  </si>
  <si>
    <t>Taps (Cored into mainline)</t>
  </si>
  <si>
    <t>Waterlines (Private - Liberty, EPCOR, AZ Water)</t>
  </si>
  <si>
    <t>Service Lines (Greater than 2")</t>
  </si>
  <si>
    <t>Service Lines (Private - Liberty, EPCOR, AZ Water)</t>
  </si>
  <si>
    <t>Backflow Device (Greater than 2")</t>
  </si>
  <si>
    <t>Grading (Per Acre)</t>
  </si>
  <si>
    <t>Above Ground Equipment (Greater than 3')</t>
  </si>
  <si>
    <t>Concrete Turn Lane (9" Class "A" PCCP)</t>
  </si>
  <si>
    <t>Excavation with Pavement Cuts (Base)</t>
  </si>
  <si>
    <t>Pvmt Age 0-12 months (Cut less than 9-SQ-FT or 9-LF of trench)</t>
  </si>
  <si>
    <t>Pvmt Age 0-12 months (Cut over 9-LF long for every 50-LF or fraction thereof)</t>
  </si>
  <si>
    <t>Pvmt Age 12-24 months (Cut less than 9-SQ-FT or 9-LF of trench)</t>
  </si>
  <si>
    <t>Pvmt Age 12-24 months (Cut over 9-LF long for every 50-LF or fraction thereof)</t>
  </si>
  <si>
    <t>Pvmt Age 24-36 months (Cut less than 9-SQ-FT or 9-LF of trench)</t>
  </si>
  <si>
    <t>Pvmt Age 24-36 months (Cut over 9-LF long for every 50-LF or fraction thereof)</t>
  </si>
  <si>
    <t>Driveway - Non-Residential</t>
  </si>
  <si>
    <t>A/C Paving (New Asphalt Only)</t>
  </si>
  <si>
    <t>Landscaping (Open Space)</t>
  </si>
  <si>
    <t>Trenching &amp; Backfill (Outside Pavement, within ROW / PUE)</t>
  </si>
  <si>
    <t>Rim &amp; Cover Adjustment (MHs, Valves and Survey Monuments)</t>
  </si>
  <si>
    <t>Signal (Full Intersection) 0.25 = 1 Leg</t>
  </si>
  <si>
    <t>Miscellaneous Concrete Structure (Hourly, 1 hour min) Upon Inspections Approval</t>
  </si>
  <si>
    <t>Signing &amp; Striping (Total roadway frontage)</t>
  </si>
  <si>
    <t>At-Risk Grading (150% of Total) (Base + Acreage)</t>
  </si>
  <si>
    <t>Mass Grading (50% of Total) (Base + Acreage)</t>
  </si>
  <si>
    <t>Small Wireless Facility Application Fee (Up to 25 sites, per batch)</t>
  </si>
  <si>
    <t>SEWER                                                                                                 Plan #:</t>
  </si>
  <si>
    <t>PAVING                                                                                                 Plan #:</t>
  </si>
  <si>
    <t>CONCRETE                                                                                         Plan #:</t>
  </si>
  <si>
    <t>DRAINAGE                                                                                           Plan #:</t>
  </si>
  <si>
    <t>DRY UTILITIES                                                                                   Plan #:</t>
  </si>
  <si>
    <t>GRADING                                                                                             Plan #:</t>
  </si>
  <si>
    <t>LANDSCAPE                                                                                        Plan #:</t>
  </si>
  <si>
    <t>STREET LIGHT                                                                                   Plan #:</t>
  </si>
  <si>
    <t>STORM WATER                                                                                  Plan #:</t>
  </si>
  <si>
    <t>STRUCTURES                                                                                    Plan #:</t>
  </si>
  <si>
    <t>WATER                                                                                                 Plan #:</t>
  </si>
  <si>
    <r>
      <t xml:space="preserve">Fire Lines - No. of Connections &amp; Sizes (In.):  </t>
    </r>
    <r>
      <rPr>
        <sz val="11"/>
        <color rgb="FFFF0000"/>
        <rFont val="Arial"/>
        <family val="2"/>
      </rPr>
      <t>XXXX (List All Connections)</t>
    </r>
  </si>
  <si>
    <t>TRAFFIC CONTROL</t>
  </si>
  <si>
    <t>High Volume Arterial Road Closure (Greater than 5,000 vehicles per day)</t>
  </si>
  <si>
    <t>Low Volume Arterial Road Closure (Less than 5,000 vehicles per day)</t>
  </si>
  <si>
    <t>No Restrictions Planned</t>
  </si>
  <si>
    <t>Sidewalk and Bike Lane Closure</t>
  </si>
  <si>
    <t>Special Event Road Closure</t>
  </si>
  <si>
    <t>Haul Permit (Per Inspector, per day for monitoring site and route)</t>
  </si>
  <si>
    <t>DAY</t>
  </si>
  <si>
    <t>Roadway / Alley Restriction</t>
  </si>
  <si>
    <t>DAY/EA</t>
  </si>
  <si>
    <t>Left Turn Prohibition - Signalized Inspection (Not to exceed 180 days)</t>
  </si>
  <si>
    <t>Night time High Volume Arterial &amp; Collector Closure (7 PM - 6 AM only)</t>
  </si>
  <si>
    <t xml:space="preserve">Traffic Control Permit Fee =   </t>
  </si>
  <si>
    <t>Traffic Control Permit Fee</t>
  </si>
  <si>
    <t>TRAFFIC CONTROL PERMIT (TCP)</t>
  </si>
  <si>
    <t>Notes</t>
  </si>
  <si>
    <t>Per application. Not to exceed 180 days.</t>
  </si>
  <si>
    <t>Manhole / Vaults / Splice Pits / Soft Surface Pothole</t>
  </si>
  <si>
    <t>Pavement Potholes for Utility Location</t>
  </si>
  <si>
    <r>
      <t xml:space="preserve">Borings </t>
    </r>
    <r>
      <rPr>
        <i/>
        <sz val="8"/>
        <rFont val="Arial"/>
        <family val="2"/>
      </rPr>
      <t>(Footage charges over 5,280 LF are subject to an hourly inspection rate, LF fees max at 5,280)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</si>
</sst>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;\-0;&quot;&quot;;@"/>
    <numFmt numFmtId="165" formatCode="0.000"/>
    <numFmt numFmtId="166" formatCode="#,##0.000"/>
  </numFmts>
  <fonts count="17" x14ac:knownFonts="1"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vertAlign val="superscript"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9"/>
      <name val="Arial"/>
      <family val="2"/>
    </font>
    <font>
      <b/>
      <sz val="12"/>
      <color theme="5" tint="-0.249977111117893"/>
      <name val="Arial"/>
      <family val="2"/>
    </font>
    <font>
      <sz val="11"/>
      <color rgb="FFFF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horizontal="center" vertical="center"/>
    </xf>
  </cellStyleXfs>
  <cellXfs count="2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4" fontId="2" fillId="0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Border="1"/>
    <xf numFmtId="44" fontId="2" fillId="0" borderId="0" xfId="0" applyNumberFormat="1" applyFont="1" applyBorder="1"/>
    <xf numFmtId="0" fontId="2" fillId="0" borderId="0" xfId="0" applyFont="1" applyFill="1" applyBorder="1" applyAlignment="1">
      <alignment vertical="center" wrapText="1"/>
    </xf>
    <xf numFmtId="44" fontId="2" fillId="0" borderId="0" xfId="0" applyNumberFormat="1" applyFont="1" applyFill="1" applyAlignment="1"/>
    <xf numFmtId="0" fontId="2" fillId="0" borderId="0" xfId="0" applyFont="1" applyFill="1" applyAlignment="1"/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44" fontId="2" fillId="0" borderId="0" xfId="0" applyNumberFormat="1" applyFont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 vertical="center" wrapText="1"/>
    </xf>
    <xf numFmtId="4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3" fillId="0" borderId="0" xfId="0" applyNumberFormat="1" applyFont="1" applyAlignment="1" applyProtection="1"/>
    <xf numFmtId="44" fontId="7" fillId="0" borderId="5" xfId="0" applyNumberFormat="1" applyFont="1" applyFill="1" applyBorder="1" applyAlignment="1" applyProtection="1"/>
    <xf numFmtId="44" fontId="11" fillId="0" borderId="5" xfId="0" applyNumberFormat="1" applyFont="1" applyFill="1" applyBorder="1" applyAlignment="1" applyProtection="1"/>
    <xf numFmtId="39" fontId="7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/>
    <xf numFmtId="49" fontId="7" fillId="0" borderId="0" xfId="0" applyNumberFormat="1" applyFont="1" applyFill="1" applyBorder="1" applyAlignment="1" applyProtection="1">
      <alignment horizontal="center" vertical="center"/>
    </xf>
    <xf numFmtId="3" fontId="7" fillId="0" borderId="9" xfId="0" applyNumberFormat="1" applyFont="1" applyFill="1" applyBorder="1" applyAlignment="1" applyProtection="1">
      <alignment horizontal="center" vertical="center"/>
      <protection locked="0"/>
    </xf>
    <xf numFmtId="44" fontId="7" fillId="0" borderId="17" xfId="0" applyNumberFormat="1" applyFont="1" applyFill="1" applyBorder="1" applyAlignment="1" applyProtection="1"/>
    <xf numFmtId="49" fontId="7" fillId="0" borderId="0" xfId="0" applyNumberFormat="1" applyFont="1" applyBorder="1" applyAlignment="1">
      <alignment horizontal="right"/>
    </xf>
    <xf numFmtId="0" fontId="11" fillId="0" borderId="8" xfId="0" applyFont="1" applyFill="1" applyBorder="1" applyAlignment="1">
      <alignment horizontal="right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44" fontId="6" fillId="3" borderId="7" xfId="0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3" borderId="7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 applyProtection="1"/>
    <xf numFmtId="0" fontId="3" fillId="4" borderId="10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9" fontId="7" fillId="0" borderId="0" xfId="0" applyNumberFormat="1" applyFont="1" applyFill="1" applyBorder="1" applyAlignment="1" applyProtection="1">
      <alignment horizontal="right" vertical="center"/>
    </xf>
    <xf numFmtId="9" fontId="7" fillId="0" borderId="0" xfId="0" applyNumberFormat="1" applyFont="1" applyFill="1" applyBorder="1" applyAlignment="1" applyProtection="1">
      <alignment horizontal="center" vertical="center"/>
    </xf>
    <xf numFmtId="49" fontId="7" fillId="0" borderId="9" xfId="0" applyNumberFormat="1" applyFont="1" applyFill="1" applyBorder="1" applyAlignment="1" applyProtection="1">
      <alignment horizontal="center" vertical="center"/>
      <protection locked="0"/>
    </xf>
    <xf numFmtId="44" fontId="11" fillId="0" borderId="0" xfId="0" applyNumberFormat="1" applyFont="1" applyFill="1" applyBorder="1" applyAlignment="1" applyProtection="1"/>
    <xf numFmtId="44" fontId="7" fillId="0" borderId="0" xfId="0" applyNumberFormat="1" applyFont="1" applyFill="1" applyBorder="1" applyAlignment="1" applyProtection="1">
      <protection hidden="1"/>
    </xf>
    <xf numFmtId="1" fontId="7" fillId="0" borderId="0" xfId="0" applyNumberFormat="1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44" fontId="11" fillId="0" borderId="0" xfId="0" applyNumberFormat="1" applyFont="1" applyFill="1" applyBorder="1" applyAlignment="1" applyProtection="1">
      <protection hidden="1"/>
    </xf>
    <xf numFmtId="49" fontId="7" fillId="0" borderId="0" xfId="0" applyNumberFormat="1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right"/>
      <protection hidden="1"/>
    </xf>
    <xf numFmtId="0" fontId="2" fillId="0" borderId="0" xfId="0" applyFont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44" fontId="11" fillId="0" borderId="0" xfId="0" applyNumberFormat="1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44" fontId="3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4" fontId="2" fillId="0" borderId="0" xfId="0" applyNumberFormat="1" applyFont="1" applyBorder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Alignment="1" applyProtection="1">
      <protection hidden="1"/>
    </xf>
    <xf numFmtId="0" fontId="7" fillId="0" borderId="3" xfId="0" applyFont="1" applyFill="1" applyBorder="1" applyAlignment="1" applyProtection="1">
      <alignment wrapText="1"/>
    </xf>
    <xf numFmtId="0" fontId="3" fillId="0" borderId="6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right"/>
    </xf>
    <xf numFmtId="49" fontId="7" fillId="0" borderId="0" xfId="0" applyNumberFormat="1" applyFont="1" applyFill="1" applyBorder="1" applyAlignment="1" applyProtection="1">
      <alignment horizontal="right" vertical="center"/>
    </xf>
    <xf numFmtId="44" fontId="7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wrapText="1"/>
      <protection locked="0"/>
    </xf>
    <xf numFmtId="44" fontId="7" fillId="0" borderId="12" xfId="0" applyNumberFormat="1" applyFont="1" applyBorder="1" applyAlignment="1" applyProtection="1">
      <alignment horizontal="left"/>
    </xf>
    <xf numFmtId="44" fontId="11" fillId="0" borderId="12" xfId="0" applyNumberFormat="1" applyFont="1" applyBorder="1" applyAlignment="1">
      <alignment horizontal="left"/>
    </xf>
    <xf numFmtId="49" fontId="3" fillId="0" borderId="0" xfId="0" applyNumberFormat="1" applyFont="1" applyAlignment="1" applyProtection="1">
      <alignment horizontal="center"/>
    </xf>
    <xf numFmtId="44" fontId="7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Alignment="1" applyProtection="1">
      <alignment vertical="center"/>
    </xf>
    <xf numFmtId="0" fontId="7" fillId="0" borderId="3" xfId="0" applyFont="1" applyFill="1" applyBorder="1" applyAlignment="1" applyProtection="1">
      <alignment horizontal="left" wrapText="1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0" fontId="9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" fillId="5" borderId="0" xfId="0" applyFont="1" applyFill="1"/>
    <xf numFmtId="44" fontId="7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7" fillId="0" borderId="0" xfId="0" applyNumberFormat="1" applyFont="1" applyFill="1" applyBorder="1" applyAlignment="1" applyProtection="1">
      <alignment horizontal="right"/>
    </xf>
    <xf numFmtId="0" fontId="7" fillId="0" borderId="3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3" fontId="7" fillId="0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right" vertical="center"/>
    </xf>
    <xf numFmtId="44" fontId="11" fillId="0" borderId="12" xfId="0" applyNumberFormat="1" applyFont="1" applyFill="1" applyBorder="1" applyAlignment="1">
      <alignment horizontal="left"/>
    </xf>
    <xf numFmtId="49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0" fontId="2" fillId="0" borderId="0" xfId="0" applyFont="1" applyFill="1"/>
    <xf numFmtId="44" fontId="11" fillId="0" borderId="18" xfId="0" applyNumberFormat="1" applyFont="1" applyFill="1" applyBorder="1" applyAlignment="1" applyProtection="1"/>
    <xf numFmtId="1" fontId="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4" fontId="7" fillId="0" borderId="9" xfId="0" applyNumberFormat="1" applyFont="1" applyFill="1" applyBorder="1" applyAlignment="1" applyProtection="1">
      <alignment horizontal="center" vertical="center"/>
      <protection locked="0"/>
    </xf>
    <xf numFmtId="44" fontId="7" fillId="0" borderId="18" xfId="0" applyNumberFormat="1" applyFont="1" applyFill="1" applyBorder="1" applyAlignment="1" applyProtection="1"/>
    <xf numFmtId="44" fontId="7" fillId="0" borderId="5" xfId="0" quotePrefix="1" applyNumberFormat="1" applyFont="1" applyFill="1" applyBorder="1" applyAlignment="1" applyProtection="1"/>
    <xf numFmtId="0" fontId="1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 applyProtection="1">
      <alignment horizontal="right" vertical="center"/>
    </xf>
    <xf numFmtId="4" fontId="7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/>
    </xf>
    <xf numFmtId="164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vertical="center"/>
    </xf>
    <xf numFmtId="44" fontId="7" fillId="2" borderId="5" xfId="0" applyNumberFormat="1" applyFont="1" applyFill="1" applyBorder="1" applyAlignment="1" applyProtection="1"/>
    <xf numFmtId="44" fontId="7" fillId="2" borderId="0" xfId="0" applyNumberFormat="1" applyFont="1" applyFill="1" applyBorder="1" applyAlignment="1" applyProtection="1">
      <protection hidden="1"/>
    </xf>
    <xf numFmtId="44" fontId="7" fillId="2" borderId="0" xfId="0" applyNumberFormat="1" applyFont="1" applyFill="1" applyBorder="1" applyAlignment="1" applyProtection="1">
      <alignment vertical="center"/>
    </xf>
    <xf numFmtId="44" fontId="7" fillId="2" borderId="17" xfId="0" applyNumberFormat="1" applyFont="1" applyFill="1" applyBorder="1" applyAlignment="1" applyProtection="1"/>
    <xf numFmtId="164" fontId="7" fillId="2" borderId="5" xfId="0" applyNumberFormat="1" applyFont="1" applyFill="1" applyBorder="1" applyAlignment="1" applyProtection="1">
      <alignment horizontal="center" vertical="center"/>
    </xf>
    <xf numFmtId="3" fontId="7" fillId="2" borderId="5" xfId="0" applyNumberFormat="1" applyFont="1" applyFill="1" applyBorder="1" applyAlignment="1" applyProtection="1">
      <alignment horizontal="center" vertical="center"/>
    </xf>
    <xf numFmtId="2" fontId="7" fillId="2" borderId="0" xfId="0" applyNumberFormat="1" applyFont="1" applyFill="1" applyBorder="1" applyAlignment="1" applyProtection="1">
      <alignment horizontal="center" vertical="center"/>
      <protection hidden="1"/>
    </xf>
    <xf numFmtId="44" fontId="7" fillId="2" borderId="18" xfId="0" applyNumberFormat="1" applyFont="1" applyFill="1" applyBorder="1" applyAlignment="1" applyProtection="1"/>
    <xf numFmtId="0" fontId="12" fillId="2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 wrapText="1"/>
    </xf>
    <xf numFmtId="2" fontId="7" fillId="0" borderId="5" xfId="0" applyNumberFormat="1" applyFont="1" applyFill="1" applyBorder="1" applyAlignment="1" applyProtection="1">
      <alignment horizontal="center" vertical="center"/>
      <protection locked="0"/>
    </xf>
    <xf numFmtId="165" fontId="7" fillId="0" borderId="5" xfId="0" applyNumberFormat="1" applyFont="1" applyFill="1" applyBorder="1" applyAlignment="1" applyProtection="1">
      <alignment horizontal="center" vertical="center"/>
      <protection locked="0"/>
    </xf>
    <xf numFmtId="166" fontId="7" fillId="0" borderId="5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>
      <alignment horizontal="center"/>
    </xf>
    <xf numFmtId="0" fontId="11" fillId="2" borderId="0" xfId="0" applyFont="1" applyFill="1" applyBorder="1" applyAlignment="1" applyProtection="1">
      <alignment horizontal="left" vertical="center" wrapText="1"/>
    </xf>
    <xf numFmtId="164" fontId="7" fillId="2" borderId="5" xfId="0" applyNumberFormat="1" applyFont="1" applyFill="1" applyBorder="1" applyAlignment="1" applyProtection="1">
      <alignment horizontal="left" vertical="center"/>
      <protection locked="0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11" xfId="0" applyFont="1" applyFill="1" applyBorder="1" applyAlignment="1" applyProtection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0" fontId="11" fillId="0" borderId="15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11" fillId="0" borderId="3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right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1" fillId="0" borderId="3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3" fontId="7" fillId="0" borderId="9" xfId="0" applyNumberFormat="1" applyFont="1" applyFill="1" applyBorder="1" applyAlignment="1" applyProtection="1">
      <alignment horizontal="left" vertical="center"/>
      <protection locked="0"/>
    </xf>
    <xf numFmtId="3" fontId="7" fillId="0" borderId="18" xfId="0" applyNumberFormat="1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 wrapText="1"/>
    </xf>
    <xf numFmtId="0" fontId="10" fillId="0" borderId="0" xfId="0" applyFont="1" applyFill="1" applyAlignment="1">
      <alignment horizontal="left" vertical="center"/>
    </xf>
    <xf numFmtId="0" fontId="7" fillId="0" borderId="3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44" fontId="11" fillId="0" borderId="0" xfId="0" applyNumberFormat="1" applyFont="1" applyBorder="1" applyAlignment="1" applyProtection="1">
      <alignment horizontal="center"/>
    </xf>
    <xf numFmtId="44" fontId="11" fillId="0" borderId="14" xfId="0" applyNumberFormat="1" applyFont="1" applyBorder="1" applyAlignment="1" applyProtection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4" fontId="3" fillId="0" borderId="20" xfId="0" applyNumberFormat="1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3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center"/>
    </xf>
    <xf numFmtId="3" fontId="16" fillId="0" borderId="9" xfId="0" applyNumberFormat="1" applyFont="1" applyFill="1" applyBorder="1" applyAlignment="1" applyProtection="1">
      <alignment horizontal="left" vertical="center" wrapText="1"/>
      <protection locked="0"/>
    </xf>
    <xf numFmtId="3" fontId="16" fillId="0" borderId="9" xfId="0" applyNumberFormat="1" applyFont="1" applyFill="1" applyBorder="1" applyAlignment="1" applyProtection="1">
      <alignment horizontal="left" vertical="center"/>
      <protection locked="0"/>
    </xf>
    <xf numFmtId="3" fontId="16" fillId="0" borderId="18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 applyProtection="1">
      <alignment horizontal="center"/>
    </xf>
    <xf numFmtId="0" fontId="3" fillId="0" borderId="7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left" wrapText="1"/>
    </xf>
    <xf numFmtId="44" fontId="7" fillId="0" borderId="0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right" wrapText="1"/>
    </xf>
  </cellXfs>
  <cellStyles count="2">
    <cellStyle name="CAPS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408305</xdr:colOff>
      <xdr:row>3</xdr:row>
      <xdr:rowOff>266055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9A4F34-554E-4D9F-A047-FE43A5E33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914400" cy="7994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FS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F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87"/>
  <sheetViews>
    <sheetView showZeros="0" tabSelected="1" view="pageBreakPreview" zoomScaleNormal="75" zoomScaleSheetLayoutView="100" workbookViewId="0">
      <pane ySplit="7" topLeftCell="A8" activePane="bottomLeft" state="frozen"/>
      <selection pane="bottomLeft" activeCell="C184" sqref="C184:O186"/>
    </sheetView>
  </sheetViews>
  <sheetFormatPr defaultColWidth="9.33203125" defaultRowHeight="13.5" customHeight="1" x14ac:dyDescent="0.2"/>
  <cols>
    <col min="1" max="2" width="1.6640625" style="4" customWidth="1"/>
    <col min="3" max="3" width="8.6640625" style="4" customWidth="1"/>
    <col min="4" max="4" width="79.6640625" style="4" customWidth="1"/>
    <col min="5" max="5" width="10.6640625" style="38" customWidth="1"/>
    <col min="6" max="6" width="15.6640625" style="5" customWidth="1"/>
    <col min="7" max="7" width="3.5" style="5" customWidth="1"/>
    <col min="8" max="8" width="20.6640625" style="38" customWidth="1"/>
    <col min="9" max="9" width="2.6640625" style="6" customWidth="1"/>
    <col min="10" max="10" width="20.6640625" style="13" customWidth="1"/>
    <col min="11" max="11" width="20.6640625" style="13" hidden="1" customWidth="1"/>
    <col min="12" max="12" width="2.6640625" style="7" customWidth="1"/>
    <col min="13" max="13" width="20.6640625" style="38" customWidth="1"/>
    <col min="14" max="14" width="3.5" style="4" customWidth="1"/>
    <col min="15" max="15" width="20.6640625" style="5" customWidth="1"/>
    <col min="16" max="16" width="13.6640625" style="72" hidden="1" customWidth="1"/>
    <col min="17" max="17" width="2.6640625" style="72" customWidth="1"/>
    <col min="18" max="16384" width="9.33203125" style="4"/>
  </cols>
  <sheetData>
    <row r="1" spans="3:17" ht="7.5" customHeight="1" x14ac:dyDescent="0.2"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55"/>
      <c r="Q1" s="55"/>
    </row>
    <row r="2" spans="3:17" ht="21" customHeight="1" thickBot="1" x14ac:dyDescent="0.35">
      <c r="C2" s="91"/>
      <c r="D2" s="215" t="s">
        <v>104</v>
      </c>
      <c r="E2" s="215"/>
      <c r="F2" s="215"/>
      <c r="G2" s="215"/>
      <c r="H2" s="215"/>
      <c r="I2" s="215"/>
      <c r="J2" s="215"/>
      <c r="K2" s="91"/>
      <c r="L2" s="91"/>
      <c r="M2" s="214" t="s">
        <v>74</v>
      </c>
      <c r="N2" s="214"/>
      <c r="O2" s="92">
        <f>[1]PRFS!N2</f>
        <v>0</v>
      </c>
      <c r="P2" s="56"/>
      <c r="Q2" s="56"/>
    </row>
    <row r="3" spans="3:17" ht="21" customHeight="1" thickBot="1" x14ac:dyDescent="0.25">
      <c r="C3" s="85"/>
      <c r="D3" s="121" t="s">
        <v>102</v>
      </c>
      <c r="E3" s="147">
        <f>[1]PRFS!E3</f>
        <v>0</v>
      </c>
      <c r="F3" s="147"/>
      <c r="G3" s="147"/>
      <c r="H3" s="147"/>
      <c r="I3" s="147"/>
      <c r="J3" s="147"/>
      <c r="K3" s="147"/>
      <c r="L3" s="147"/>
      <c r="M3" s="147"/>
      <c r="N3" s="147"/>
      <c r="O3" s="90">
        <f>[1]PRFS!N3</f>
        <v>0</v>
      </c>
      <c r="P3" s="57"/>
      <c r="Q3" s="57"/>
    </row>
    <row r="4" spans="3:17" ht="21" customHeight="1" thickBot="1" x14ac:dyDescent="0.25">
      <c r="C4" s="85"/>
      <c r="D4" s="121" t="s">
        <v>103</v>
      </c>
      <c r="E4" s="216">
        <f>[1]PRFS!E4</f>
        <v>0</v>
      </c>
      <c r="F4" s="216"/>
      <c r="G4" s="216"/>
      <c r="H4" s="216"/>
      <c r="I4" s="216"/>
      <c r="J4" s="216"/>
      <c r="K4" s="216"/>
      <c r="L4" s="216"/>
      <c r="M4" s="216"/>
      <c r="N4" s="216"/>
      <c r="O4" s="76"/>
      <c r="P4" s="57"/>
      <c r="Q4" s="57"/>
    </row>
    <row r="5" spans="3:17" ht="7.5" customHeight="1" thickBot="1" x14ac:dyDescent="0.25"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58"/>
      <c r="Q5" s="58"/>
    </row>
    <row r="6" spans="3:17" ht="21.75" customHeight="1" thickBot="1" x14ac:dyDescent="0.25">
      <c r="C6" s="40"/>
      <c r="D6" s="41"/>
      <c r="E6" s="41"/>
      <c r="F6" s="41"/>
      <c r="G6" s="41"/>
      <c r="H6" s="108" t="s">
        <v>51</v>
      </c>
      <c r="I6" s="152">
        <f>[1]PRFS!I6</f>
        <v>0</v>
      </c>
      <c r="J6" s="153"/>
      <c r="K6" s="153"/>
      <c r="L6" s="154"/>
      <c r="M6" s="74" t="s">
        <v>73</v>
      </c>
      <c r="N6" s="155">
        <f ca="1">TODAY()</f>
        <v>45138</v>
      </c>
      <c r="O6" s="156"/>
      <c r="P6" s="59"/>
      <c r="Q6" s="60"/>
    </row>
    <row r="7" spans="3:17" ht="15.75" thickBot="1" x14ac:dyDescent="0.25">
      <c r="C7" s="30" t="s">
        <v>0</v>
      </c>
      <c r="D7" s="31"/>
      <c r="E7" s="31" t="s">
        <v>2</v>
      </c>
      <c r="F7" s="32" t="s">
        <v>3</v>
      </c>
      <c r="G7" s="32"/>
      <c r="H7" s="33" t="s">
        <v>25</v>
      </c>
      <c r="I7" s="34"/>
      <c r="J7" s="35" t="s">
        <v>4</v>
      </c>
      <c r="K7" s="35"/>
      <c r="L7" s="34"/>
      <c r="M7" s="33" t="s">
        <v>1</v>
      </c>
      <c r="N7" s="36"/>
      <c r="O7" s="37" t="s">
        <v>4</v>
      </c>
      <c r="P7" s="60"/>
      <c r="Q7" s="60"/>
    </row>
    <row r="8" spans="3:17" ht="5.25" customHeight="1" x14ac:dyDescent="0.2">
      <c r="C8" s="157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9"/>
      <c r="P8" s="61"/>
      <c r="Q8" s="61"/>
    </row>
    <row r="9" spans="3:17" ht="15" customHeight="1" x14ac:dyDescent="0.2">
      <c r="C9" s="182" t="s">
        <v>143</v>
      </c>
      <c r="D9" s="183"/>
      <c r="E9" s="158"/>
      <c r="F9" s="158"/>
      <c r="G9" s="137"/>
      <c r="H9" s="180" t="s">
        <v>66</v>
      </c>
      <c r="I9" s="180"/>
      <c r="J9" s="180"/>
      <c r="K9" s="52"/>
      <c r="L9" s="95"/>
      <c r="M9" s="180" t="s">
        <v>65</v>
      </c>
      <c r="N9" s="180"/>
      <c r="O9" s="181"/>
      <c r="P9" s="52"/>
      <c r="Q9" s="52"/>
    </row>
    <row r="10" spans="3:17" ht="15" x14ac:dyDescent="0.2">
      <c r="C10" s="186" t="s">
        <v>82</v>
      </c>
      <c r="D10" s="187"/>
      <c r="E10" s="111" t="s">
        <v>83</v>
      </c>
      <c r="F10" s="97">
        <v>102</v>
      </c>
      <c r="G10" s="123"/>
      <c r="H10" s="125" t="str">
        <f>_xlfn.IFNA(VLOOKUP(1,K11:K20,1,FALSE),"")</f>
        <v/>
      </c>
      <c r="I10" s="126"/>
      <c r="J10" s="127" t="str">
        <f>IFERROR(F10*H10,"")</f>
        <v/>
      </c>
      <c r="K10" s="128"/>
      <c r="L10" s="126"/>
      <c r="M10" s="125" t="str">
        <f>_xlfn.IFNA(VLOOKUP(1,P11:P20,1,FALSE),"")</f>
        <v/>
      </c>
      <c r="N10" s="129"/>
      <c r="O10" s="130" t="str">
        <f>IFERROR(F10*M10,"")</f>
        <v/>
      </c>
      <c r="P10" s="48"/>
      <c r="Q10" s="48"/>
    </row>
    <row r="11" spans="3:17" ht="15" x14ac:dyDescent="0.2">
      <c r="C11" s="171" t="s">
        <v>14</v>
      </c>
      <c r="D11" s="172"/>
      <c r="E11" s="105" t="s">
        <v>22</v>
      </c>
      <c r="F11" s="79">
        <v>0.4</v>
      </c>
      <c r="G11" s="84"/>
      <c r="H11" s="106"/>
      <c r="I11" s="95"/>
      <c r="J11" s="21">
        <f t="shared" ref="J11:J20" si="0">IFERROR(F11*H11,"")</f>
        <v>0</v>
      </c>
      <c r="K11" s="114" t="str">
        <f>IF(H11&gt;0.01,1,"0")</f>
        <v>0</v>
      </c>
      <c r="L11" s="95"/>
      <c r="M11" s="106"/>
      <c r="N11" s="84"/>
      <c r="O11" s="27">
        <f t="shared" ref="O11:O20" si="1">IFERROR(F11*M11,"")</f>
        <v>0</v>
      </c>
      <c r="P11" s="114" t="str">
        <f>IF(M11&gt;0.01,1,"0")</f>
        <v>0</v>
      </c>
      <c r="Q11" s="48"/>
    </row>
    <row r="12" spans="3:17" ht="15" x14ac:dyDescent="0.2">
      <c r="C12" s="171" t="s">
        <v>23</v>
      </c>
      <c r="D12" s="172"/>
      <c r="E12" s="105" t="s">
        <v>29</v>
      </c>
      <c r="F12" s="79">
        <v>47</v>
      </c>
      <c r="G12" s="84"/>
      <c r="H12" s="26"/>
      <c r="I12" s="95"/>
      <c r="J12" s="21">
        <f t="shared" si="0"/>
        <v>0</v>
      </c>
      <c r="K12" s="114" t="str">
        <f t="shared" ref="K12:K20" si="2">IF(H12&gt;0.01,1,"0")</f>
        <v>0</v>
      </c>
      <c r="L12" s="95"/>
      <c r="M12" s="106"/>
      <c r="N12" s="84"/>
      <c r="O12" s="27">
        <f t="shared" si="1"/>
        <v>0</v>
      </c>
      <c r="P12" s="114" t="str">
        <f t="shared" ref="P12:P20" si="3">IF(M12&gt;0.01,1,"0")</f>
        <v>0</v>
      </c>
      <c r="Q12" s="48"/>
    </row>
    <row r="13" spans="3:17" ht="15" x14ac:dyDescent="0.2">
      <c r="C13" s="171" t="s">
        <v>15</v>
      </c>
      <c r="D13" s="172"/>
      <c r="E13" s="105" t="s">
        <v>22</v>
      </c>
      <c r="F13" s="79">
        <v>0.54</v>
      </c>
      <c r="G13" s="84"/>
      <c r="H13" s="26"/>
      <c r="I13" s="95"/>
      <c r="J13" s="21">
        <f t="shared" si="0"/>
        <v>0</v>
      </c>
      <c r="K13" s="114" t="str">
        <f t="shared" si="2"/>
        <v>0</v>
      </c>
      <c r="L13" s="95"/>
      <c r="M13" s="106"/>
      <c r="N13" s="84"/>
      <c r="O13" s="27">
        <f t="shared" si="1"/>
        <v>0</v>
      </c>
      <c r="P13" s="114" t="str">
        <f t="shared" si="3"/>
        <v>0</v>
      </c>
      <c r="Q13" s="48"/>
    </row>
    <row r="14" spans="3:17" ht="15" x14ac:dyDescent="0.2">
      <c r="C14" s="171" t="s">
        <v>16</v>
      </c>
      <c r="D14" s="172"/>
      <c r="E14" s="105" t="s">
        <v>22</v>
      </c>
      <c r="F14" s="79">
        <v>1.1499999999999999</v>
      </c>
      <c r="G14" s="84"/>
      <c r="H14" s="26"/>
      <c r="I14" s="95"/>
      <c r="J14" s="21">
        <f t="shared" si="0"/>
        <v>0</v>
      </c>
      <c r="K14" s="114" t="str">
        <f t="shared" si="2"/>
        <v>0</v>
      </c>
      <c r="L14" s="95"/>
      <c r="M14" s="106"/>
      <c r="N14" s="84"/>
      <c r="O14" s="27">
        <f t="shared" si="1"/>
        <v>0</v>
      </c>
      <c r="P14" s="114" t="str">
        <f t="shared" si="3"/>
        <v>0</v>
      </c>
      <c r="Q14" s="48"/>
    </row>
    <row r="15" spans="3:17" ht="15" x14ac:dyDescent="0.2">
      <c r="C15" s="171" t="s">
        <v>130</v>
      </c>
      <c r="D15" s="172"/>
      <c r="E15" s="105" t="s">
        <v>29</v>
      </c>
      <c r="F15" s="79">
        <v>88</v>
      </c>
      <c r="G15" s="84"/>
      <c r="H15" s="26"/>
      <c r="I15" s="95"/>
      <c r="J15" s="21">
        <f t="shared" si="0"/>
        <v>0</v>
      </c>
      <c r="K15" s="114" t="str">
        <f t="shared" si="2"/>
        <v>0</v>
      </c>
      <c r="L15" s="95"/>
      <c r="M15" s="106"/>
      <c r="N15" s="84"/>
      <c r="O15" s="27">
        <f t="shared" si="1"/>
        <v>0</v>
      </c>
      <c r="P15" s="114" t="str">
        <f t="shared" si="3"/>
        <v>0</v>
      </c>
      <c r="Q15" s="48"/>
    </row>
    <row r="16" spans="3:17" ht="15" x14ac:dyDescent="0.2">
      <c r="C16" s="171" t="s">
        <v>101</v>
      </c>
      <c r="D16" s="172"/>
      <c r="E16" s="105" t="s">
        <v>29</v>
      </c>
      <c r="F16" s="79">
        <v>37</v>
      </c>
      <c r="G16" s="84"/>
      <c r="H16" s="26"/>
      <c r="I16" s="95"/>
      <c r="J16" s="21">
        <f t="shared" si="0"/>
        <v>0</v>
      </c>
      <c r="K16" s="114" t="str">
        <f t="shared" si="2"/>
        <v>0</v>
      </c>
      <c r="L16" s="95"/>
      <c r="M16" s="106"/>
      <c r="N16" s="84"/>
      <c r="O16" s="27">
        <f t="shared" si="1"/>
        <v>0</v>
      </c>
      <c r="P16" s="114" t="str">
        <f t="shared" si="3"/>
        <v>0</v>
      </c>
      <c r="Q16" s="48"/>
    </row>
    <row r="17" spans="3:17" ht="15" x14ac:dyDescent="0.2">
      <c r="C17" s="171" t="s">
        <v>18</v>
      </c>
      <c r="D17" s="172"/>
      <c r="E17" s="105" t="s">
        <v>29</v>
      </c>
      <c r="F17" s="79">
        <v>85</v>
      </c>
      <c r="G17" s="84"/>
      <c r="H17" s="26"/>
      <c r="I17" s="95"/>
      <c r="J17" s="21">
        <f t="shared" si="0"/>
        <v>0</v>
      </c>
      <c r="K17" s="114" t="str">
        <f t="shared" si="2"/>
        <v>0</v>
      </c>
      <c r="L17" s="95"/>
      <c r="M17" s="26"/>
      <c r="N17" s="84"/>
      <c r="O17" s="27">
        <f t="shared" si="1"/>
        <v>0</v>
      </c>
      <c r="P17" s="114" t="str">
        <f t="shared" si="3"/>
        <v>0</v>
      </c>
      <c r="Q17" s="48"/>
    </row>
    <row r="18" spans="3:17" ht="15" x14ac:dyDescent="0.2">
      <c r="C18" s="171" t="s">
        <v>122</v>
      </c>
      <c r="D18" s="172"/>
      <c r="E18" s="105" t="s">
        <v>30</v>
      </c>
      <c r="F18" s="79">
        <v>0.48</v>
      </c>
      <c r="G18" s="84"/>
      <c r="H18" s="26"/>
      <c r="I18" s="95"/>
      <c r="J18" s="21">
        <f t="shared" si="0"/>
        <v>0</v>
      </c>
      <c r="K18" s="114" t="str">
        <f t="shared" si="2"/>
        <v>0</v>
      </c>
      <c r="L18" s="95"/>
      <c r="M18" s="106"/>
      <c r="N18" s="84"/>
      <c r="O18" s="27">
        <f t="shared" si="1"/>
        <v>0</v>
      </c>
      <c r="P18" s="114" t="str">
        <f t="shared" si="3"/>
        <v>0</v>
      </c>
      <c r="Q18" s="48"/>
    </row>
    <row r="19" spans="3:17" ht="15" x14ac:dyDescent="0.2">
      <c r="C19" s="171" t="s">
        <v>9</v>
      </c>
      <c r="D19" s="172"/>
      <c r="E19" s="115" t="s">
        <v>22</v>
      </c>
      <c r="F19" s="79">
        <v>1.47</v>
      </c>
      <c r="G19" s="84"/>
      <c r="H19" s="26"/>
      <c r="I19" s="95"/>
      <c r="J19" s="21">
        <f>IFERROR(F19*H19,"")</f>
        <v>0</v>
      </c>
      <c r="K19" s="114" t="str">
        <f>IF(H19&gt;0.01,1,"0")</f>
        <v>0</v>
      </c>
      <c r="L19" s="95"/>
      <c r="M19" s="26"/>
      <c r="N19" s="84"/>
      <c r="O19" s="27">
        <f>IFERROR(F19*M19,"")</f>
        <v>0</v>
      </c>
      <c r="P19" s="114" t="str">
        <f>IF(M19&gt;0.01,1,"0")</f>
        <v>0</v>
      </c>
      <c r="Q19" s="48"/>
    </row>
    <row r="20" spans="3:17" ht="15" x14ac:dyDescent="0.2">
      <c r="C20" s="104" t="s">
        <v>50</v>
      </c>
      <c r="D20" s="80"/>
      <c r="E20" s="105" t="s">
        <v>10</v>
      </c>
      <c r="F20" s="44">
        <v>0.05</v>
      </c>
      <c r="G20" s="84"/>
      <c r="H20" s="26"/>
      <c r="I20" s="95"/>
      <c r="J20" s="21">
        <f t="shared" si="0"/>
        <v>0</v>
      </c>
      <c r="K20" s="114" t="str">
        <f t="shared" si="2"/>
        <v>0</v>
      </c>
      <c r="L20" s="95"/>
      <c r="M20" s="106"/>
      <c r="N20" s="84"/>
      <c r="O20" s="27">
        <f t="shared" si="1"/>
        <v>0</v>
      </c>
      <c r="P20" s="114" t="str">
        <f t="shared" si="3"/>
        <v>0</v>
      </c>
      <c r="Q20" s="48"/>
    </row>
    <row r="21" spans="3:17" ht="15.75" x14ac:dyDescent="0.25">
      <c r="C21" s="220"/>
      <c r="D21" s="221"/>
      <c r="E21" s="221"/>
      <c r="F21" s="221"/>
      <c r="G21" s="84"/>
      <c r="H21" s="29" t="s">
        <v>49</v>
      </c>
      <c r="I21" s="95"/>
      <c r="J21" s="22">
        <f>SUM(J10:J20)</f>
        <v>0</v>
      </c>
      <c r="K21" s="53"/>
      <c r="L21" s="95"/>
      <c r="M21" s="29" t="s">
        <v>49</v>
      </c>
      <c r="N21" s="84"/>
      <c r="O21" s="113">
        <f>SUM(O10:O20)</f>
        <v>0</v>
      </c>
      <c r="P21" s="53"/>
      <c r="Q21" s="53"/>
    </row>
    <row r="22" spans="3:17" ht="16.5" thickBot="1" x14ac:dyDescent="0.3">
      <c r="C22" s="175" t="s">
        <v>45</v>
      </c>
      <c r="D22" s="176"/>
      <c r="E22" s="23" t="s">
        <v>80</v>
      </c>
      <c r="F22" s="81">
        <f>J21+O21</f>
        <v>0</v>
      </c>
      <c r="G22" s="84"/>
      <c r="H22" s="102"/>
      <c r="I22" s="103"/>
      <c r="J22" s="100" t="s">
        <v>106</v>
      </c>
      <c r="K22" s="54"/>
      <c r="L22" s="25" t="s">
        <v>31</v>
      </c>
      <c r="M22" s="109">
        <f>IF(J21&gt;0,264,0)+IF(O21&gt;0,264,0)+F22</f>
        <v>0</v>
      </c>
      <c r="N22" s="193"/>
      <c r="O22" s="194"/>
      <c r="P22" s="62"/>
      <c r="Q22" s="62"/>
    </row>
    <row r="23" spans="3:17" s="19" customFormat="1" ht="6.75" customHeight="1" thickTop="1" thickBot="1" x14ac:dyDescent="0.25">
      <c r="C23" s="162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4"/>
      <c r="P23" s="63"/>
      <c r="Q23" s="63"/>
    </row>
    <row r="24" spans="3:17" ht="5.25" customHeight="1" x14ac:dyDescent="0.2">
      <c r="C24" s="157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9"/>
      <c r="P24" s="61"/>
      <c r="Q24" s="61"/>
    </row>
    <row r="25" spans="3:17" ht="15" customHeight="1" x14ac:dyDescent="0.2">
      <c r="C25" s="182" t="s">
        <v>144</v>
      </c>
      <c r="D25" s="183"/>
      <c r="E25" s="158"/>
      <c r="F25" s="158"/>
      <c r="G25" s="137"/>
      <c r="H25" s="180" t="s">
        <v>60</v>
      </c>
      <c r="I25" s="180"/>
      <c r="J25" s="180"/>
      <c r="K25" s="52"/>
      <c r="L25" s="95"/>
      <c r="M25" s="180" t="s">
        <v>59</v>
      </c>
      <c r="N25" s="180"/>
      <c r="O25" s="181"/>
      <c r="P25" s="52"/>
      <c r="Q25" s="52"/>
    </row>
    <row r="26" spans="3:17" ht="15" x14ac:dyDescent="0.2">
      <c r="C26" s="186" t="s">
        <v>82</v>
      </c>
      <c r="D26" s="187"/>
      <c r="E26" s="111" t="s">
        <v>83</v>
      </c>
      <c r="F26" s="97">
        <v>102</v>
      </c>
      <c r="G26" s="123"/>
      <c r="H26" s="125" t="str">
        <f>_xlfn.IFNA(VLOOKUP(1,K27:K31,1,FALSE),"")</f>
        <v/>
      </c>
      <c r="I26" s="126"/>
      <c r="J26" s="127" t="str">
        <f>IFERROR(F26*H26,"")</f>
        <v/>
      </c>
      <c r="K26" s="128"/>
      <c r="L26" s="126"/>
      <c r="M26" s="125" t="str">
        <f>_xlfn.IFNA(VLOOKUP(1,P27:P31,1,FALSE),"")</f>
        <v/>
      </c>
      <c r="N26" s="129"/>
      <c r="O26" s="130" t="str">
        <f>IFERROR(F26*M26,"")</f>
        <v/>
      </c>
      <c r="P26" s="48"/>
      <c r="Q26" s="48"/>
    </row>
    <row r="27" spans="3:17" ht="15" x14ac:dyDescent="0.2">
      <c r="C27" s="171" t="s">
        <v>33</v>
      </c>
      <c r="D27" s="172"/>
      <c r="E27" s="105" t="s">
        <v>22</v>
      </c>
      <c r="F27" s="79">
        <v>0.85</v>
      </c>
      <c r="G27" s="84"/>
      <c r="H27" s="106"/>
      <c r="I27" s="95"/>
      <c r="J27" s="21">
        <f t="shared" ref="J27:J31" si="4">IFERROR(F27*H27,"")</f>
        <v>0</v>
      </c>
      <c r="K27" s="114" t="str">
        <f>IF(H27&gt;0.01,1,"0")</f>
        <v>0</v>
      </c>
      <c r="L27" s="95"/>
      <c r="M27" s="106"/>
      <c r="N27" s="84"/>
      <c r="O27" s="27">
        <f t="shared" ref="O27:O31" si="5">IFERROR(F27*M27,"")</f>
        <v>0</v>
      </c>
      <c r="P27" s="114" t="str">
        <f>IF(M27&gt;0.01,1,"0")</f>
        <v>0</v>
      </c>
      <c r="Q27" s="48"/>
    </row>
    <row r="28" spans="3:17" ht="15" x14ac:dyDescent="0.2">
      <c r="C28" s="171" t="s">
        <v>34</v>
      </c>
      <c r="D28" s="172"/>
      <c r="E28" s="105" t="s">
        <v>29</v>
      </c>
      <c r="F28" s="79">
        <v>88</v>
      </c>
      <c r="G28" s="84"/>
      <c r="H28" s="26"/>
      <c r="I28" s="95"/>
      <c r="J28" s="21">
        <f t="shared" si="4"/>
        <v>0</v>
      </c>
      <c r="K28" s="114" t="str">
        <f t="shared" ref="K28:K31" si="6">IF(H28&gt;0.01,1,"0")</f>
        <v>0</v>
      </c>
      <c r="L28" s="95"/>
      <c r="M28" s="106"/>
      <c r="N28" s="84"/>
      <c r="O28" s="27">
        <f t="shared" si="5"/>
        <v>0</v>
      </c>
      <c r="P28" s="114" t="str">
        <f t="shared" ref="P28:P31" si="7">IF(M28&gt;0.01,1,"0")</f>
        <v>0</v>
      </c>
      <c r="Q28" s="48"/>
    </row>
    <row r="29" spans="3:17" ht="15" x14ac:dyDescent="0.2">
      <c r="C29" s="171" t="s">
        <v>95</v>
      </c>
      <c r="D29" s="172"/>
      <c r="E29" s="105" t="s">
        <v>22</v>
      </c>
      <c r="F29" s="79">
        <v>0.73</v>
      </c>
      <c r="G29" s="84"/>
      <c r="H29" s="26"/>
      <c r="I29" s="95"/>
      <c r="J29" s="21">
        <f t="shared" si="4"/>
        <v>0</v>
      </c>
      <c r="K29" s="114" t="str">
        <f t="shared" si="6"/>
        <v>0</v>
      </c>
      <c r="L29" s="95"/>
      <c r="M29" s="106"/>
      <c r="N29" s="84"/>
      <c r="O29" s="27">
        <f t="shared" si="5"/>
        <v>0</v>
      </c>
      <c r="P29" s="114" t="str">
        <f t="shared" si="7"/>
        <v>0</v>
      </c>
      <c r="Q29" s="48"/>
    </row>
    <row r="30" spans="3:17" ht="15" x14ac:dyDescent="0.2">
      <c r="C30" s="171" t="s">
        <v>21</v>
      </c>
      <c r="D30" s="172"/>
      <c r="E30" s="105" t="s">
        <v>30</v>
      </c>
      <c r="F30" s="79">
        <v>0.49</v>
      </c>
      <c r="G30" s="84"/>
      <c r="H30" s="26"/>
      <c r="I30" s="95"/>
      <c r="J30" s="21">
        <f t="shared" si="4"/>
        <v>0</v>
      </c>
      <c r="K30" s="114" t="str">
        <f t="shared" si="6"/>
        <v>0</v>
      </c>
      <c r="L30" s="95"/>
      <c r="M30" s="106"/>
      <c r="N30" s="84"/>
      <c r="O30" s="27">
        <f t="shared" si="5"/>
        <v>0</v>
      </c>
      <c r="P30" s="114" t="str">
        <f t="shared" si="7"/>
        <v>0</v>
      </c>
      <c r="Q30" s="48"/>
    </row>
    <row r="31" spans="3:17" ht="15" x14ac:dyDescent="0.2">
      <c r="C31" s="86" t="s">
        <v>50</v>
      </c>
      <c r="D31" s="80"/>
      <c r="E31" s="88" t="s">
        <v>10</v>
      </c>
      <c r="F31" s="44">
        <v>0.05</v>
      </c>
      <c r="G31" s="84"/>
      <c r="H31" s="26"/>
      <c r="I31" s="95"/>
      <c r="J31" s="21">
        <f t="shared" si="4"/>
        <v>0</v>
      </c>
      <c r="K31" s="114" t="str">
        <f t="shared" si="6"/>
        <v>0</v>
      </c>
      <c r="L31" s="95"/>
      <c r="M31" s="26"/>
      <c r="N31" s="84"/>
      <c r="O31" s="27">
        <f t="shared" si="5"/>
        <v>0</v>
      </c>
      <c r="P31" s="114" t="str">
        <f t="shared" si="7"/>
        <v>0</v>
      </c>
      <c r="Q31" s="48"/>
    </row>
    <row r="32" spans="3:17" ht="15.75" x14ac:dyDescent="0.25">
      <c r="C32" s="173"/>
      <c r="D32" s="174"/>
      <c r="E32" s="174"/>
      <c r="F32" s="174"/>
      <c r="G32" s="84"/>
      <c r="H32" s="29" t="s">
        <v>49</v>
      </c>
      <c r="I32" s="95"/>
      <c r="J32" s="22">
        <f>SUM(J26:J31)</f>
        <v>0</v>
      </c>
      <c r="K32" s="53"/>
      <c r="L32" s="95"/>
      <c r="M32" s="29" t="s">
        <v>49</v>
      </c>
      <c r="N32" s="84"/>
      <c r="O32" s="113">
        <f>SUM(O26:O31)</f>
        <v>0</v>
      </c>
      <c r="P32" s="53"/>
      <c r="Q32" s="53"/>
    </row>
    <row r="33" spans="3:17" ht="16.5" thickBot="1" x14ac:dyDescent="0.3">
      <c r="C33" s="175" t="s">
        <v>42</v>
      </c>
      <c r="D33" s="176"/>
      <c r="E33" s="23" t="s">
        <v>80</v>
      </c>
      <c r="F33" s="81">
        <f>J32+O32</f>
        <v>0</v>
      </c>
      <c r="G33" s="84"/>
      <c r="H33" s="102"/>
      <c r="I33" s="103"/>
      <c r="J33" s="100" t="s">
        <v>106</v>
      </c>
      <c r="K33" s="54"/>
      <c r="L33" s="25" t="s">
        <v>31</v>
      </c>
      <c r="M33" s="109">
        <f>IF(J32&gt;0,264,0)+IF(O32&gt;0,264,0)+F33</f>
        <v>0</v>
      </c>
      <c r="N33" s="193"/>
      <c r="O33" s="194"/>
      <c r="P33" s="62"/>
      <c r="Q33" s="62"/>
    </row>
    <row r="34" spans="3:17" s="19" customFormat="1" ht="6.75" customHeight="1" thickTop="1" thickBot="1" x14ac:dyDescent="0.25">
      <c r="C34" s="162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4"/>
      <c r="P34" s="63"/>
      <c r="Q34" s="63"/>
    </row>
    <row r="35" spans="3:17" ht="5.25" customHeight="1" x14ac:dyDescent="0.2">
      <c r="C35" s="157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9"/>
      <c r="P35" s="61"/>
      <c r="Q35" s="61"/>
    </row>
    <row r="36" spans="3:17" ht="15" customHeight="1" x14ac:dyDescent="0.2">
      <c r="C36" s="182" t="s">
        <v>145</v>
      </c>
      <c r="D36" s="183"/>
      <c r="E36" s="158"/>
      <c r="F36" s="158"/>
      <c r="G36" s="137"/>
      <c r="H36" s="180" t="s">
        <v>71</v>
      </c>
      <c r="I36" s="180"/>
      <c r="J36" s="180"/>
      <c r="K36" s="52"/>
      <c r="L36" s="95"/>
      <c r="M36" s="180" t="s">
        <v>72</v>
      </c>
      <c r="N36" s="180"/>
      <c r="O36" s="181"/>
      <c r="P36" s="52"/>
      <c r="Q36" s="52"/>
    </row>
    <row r="37" spans="3:17" ht="15" x14ac:dyDescent="0.2">
      <c r="C37" s="186" t="s">
        <v>82</v>
      </c>
      <c r="D37" s="187"/>
      <c r="E37" s="111" t="s">
        <v>83</v>
      </c>
      <c r="F37" s="97">
        <v>102</v>
      </c>
      <c r="G37" s="123"/>
      <c r="H37" s="125" t="str">
        <f>_xlfn.IFNA(VLOOKUP(1,K38:K48,1,FALSE),"")</f>
        <v/>
      </c>
      <c r="I37" s="126"/>
      <c r="J37" s="127" t="str">
        <f>IFERROR(F37*H37,"")</f>
        <v/>
      </c>
      <c r="K37" s="128"/>
      <c r="L37" s="126"/>
      <c r="M37" s="125" t="str">
        <f>_xlfn.IFNA(VLOOKUP(1,P38:P48,1,FALSE),"")</f>
        <v/>
      </c>
      <c r="N37" s="129"/>
      <c r="O37" s="130" t="str">
        <f>IFERROR(F37*M37,"")</f>
        <v/>
      </c>
      <c r="P37" s="48"/>
      <c r="Q37" s="48"/>
    </row>
    <row r="38" spans="3:17" ht="15" x14ac:dyDescent="0.2">
      <c r="C38" s="171" t="s">
        <v>172</v>
      </c>
      <c r="D38" s="172"/>
      <c r="E38" s="105" t="s">
        <v>22</v>
      </c>
      <c r="F38" s="79">
        <v>1.47</v>
      </c>
      <c r="G38" s="84"/>
      <c r="H38" s="106"/>
      <c r="I38" s="95"/>
      <c r="J38" s="21">
        <f>MIN(7761.6,(IFERROR(F38*H38,"")))</f>
        <v>0</v>
      </c>
      <c r="K38" s="114" t="str">
        <f>IF(H38&gt;0.01,1,"0")</f>
        <v>0</v>
      </c>
      <c r="L38" s="95"/>
      <c r="M38" s="106"/>
      <c r="N38" s="84"/>
      <c r="O38" s="27">
        <f>MIN(7761.6,(IFERROR(F38*M38,"")))</f>
        <v>0</v>
      </c>
      <c r="P38" s="114" t="str">
        <f>IF(M38&gt;0.01,1,"0")</f>
        <v>0</v>
      </c>
      <c r="Q38" s="48"/>
    </row>
    <row r="39" spans="3:17" ht="15" x14ac:dyDescent="0.2">
      <c r="C39" s="171" t="s">
        <v>88</v>
      </c>
      <c r="D39" s="172"/>
      <c r="E39" s="105" t="s">
        <v>29</v>
      </c>
      <c r="F39" s="79">
        <v>44</v>
      </c>
      <c r="G39" s="84"/>
      <c r="H39" s="26"/>
      <c r="I39" s="95"/>
      <c r="J39" s="21">
        <f t="shared" ref="J39:J48" si="8">IFERROR(F39*H39,"")</f>
        <v>0</v>
      </c>
      <c r="K39" s="114" t="str">
        <f t="shared" ref="K39:K48" si="9">IF(H39&gt;0.01,1,"0")</f>
        <v>0</v>
      </c>
      <c r="L39" s="95"/>
      <c r="M39" s="107"/>
      <c r="N39" s="84"/>
      <c r="O39" s="27">
        <f t="shared" ref="O39:O48" si="10">IFERROR(F39*M39,"")</f>
        <v>0</v>
      </c>
      <c r="P39" s="114" t="str">
        <f t="shared" ref="P39:P48" si="11">IF(M39&gt;0.01,1,"0")</f>
        <v>0</v>
      </c>
      <c r="Q39" s="48"/>
    </row>
    <row r="40" spans="3:17" ht="15" x14ac:dyDescent="0.2">
      <c r="C40" s="171" t="s">
        <v>171</v>
      </c>
      <c r="D40" s="172"/>
      <c r="E40" s="105" t="s">
        <v>29</v>
      </c>
      <c r="F40" s="79">
        <v>59</v>
      </c>
      <c r="G40" s="84"/>
      <c r="H40" s="26"/>
      <c r="I40" s="95"/>
      <c r="J40" s="21">
        <f t="shared" si="8"/>
        <v>0</v>
      </c>
      <c r="K40" s="114" t="str">
        <f t="shared" si="9"/>
        <v>0</v>
      </c>
      <c r="L40" s="95"/>
      <c r="M40" s="107"/>
      <c r="N40" s="84"/>
      <c r="O40" s="27">
        <f t="shared" si="10"/>
        <v>0</v>
      </c>
      <c r="P40" s="114" t="str">
        <f t="shared" si="11"/>
        <v>0</v>
      </c>
      <c r="Q40" s="48"/>
    </row>
    <row r="41" spans="3:17" ht="15" x14ac:dyDescent="0.2">
      <c r="C41" s="171" t="s">
        <v>96</v>
      </c>
      <c r="D41" s="172"/>
      <c r="E41" s="105" t="s">
        <v>29</v>
      </c>
      <c r="F41" s="79">
        <v>25</v>
      </c>
      <c r="G41" s="84"/>
      <c r="H41" s="26"/>
      <c r="I41" s="95"/>
      <c r="J41" s="21">
        <f t="shared" si="8"/>
        <v>0</v>
      </c>
      <c r="K41" s="114" t="str">
        <f t="shared" si="9"/>
        <v>0</v>
      </c>
      <c r="L41" s="95"/>
      <c r="M41" s="107"/>
      <c r="N41" s="84"/>
      <c r="O41" s="27">
        <f t="shared" si="10"/>
        <v>0</v>
      </c>
      <c r="P41" s="114" t="str">
        <f t="shared" si="11"/>
        <v>0</v>
      </c>
      <c r="Q41" s="48"/>
    </row>
    <row r="42" spans="3:17" ht="15" x14ac:dyDescent="0.2">
      <c r="C42" s="171" t="s">
        <v>170</v>
      </c>
      <c r="D42" s="172"/>
      <c r="E42" s="105" t="s">
        <v>29</v>
      </c>
      <c r="F42" s="79">
        <v>18</v>
      </c>
      <c r="G42" s="84"/>
      <c r="H42" s="26"/>
      <c r="I42" s="95"/>
      <c r="J42" s="21">
        <f t="shared" si="8"/>
        <v>0</v>
      </c>
      <c r="K42" s="114" t="str">
        <f t="shared" si="9"/>
        <v>0</v>
      </c>
      <c r="L42" s="95"/>
      <c r="M42" s="107"/>
      <c r="N42" s="84"/>
      <c r="O42" s="27">
        <f t="shared" si="10"/>
        <v>0</v>
      </c>
      <c r="P42" s="114" t="str">
        <f t="shared" si="11"/>
        <v>0</v>
      </c>
      <c r="Q42" s="48"/>
    </row>
    <row r="43" spans="3:17" ht="15" x14ac:dyDescent="0.2">
      <c r="C43" s="149" t="s">
        <v>121</v>
      </c>
      <c r="D43" s="150"/>
      <c r="E43" s="105" t="s">
        <v>29</v>
      </c>
      <c r="F43" s="79">
        <v>16</v>
      </c>
      <c r="G43" s="84"/>
      <c r="H43" s="26"/>
      <c r="I43" s="95"/>
      <c r="J43" s="21">
        <f t="shared" si="8"/>
        <v>0</v>
      </c>
      <c r="K43" s="114" t="str">
        <f t="shared" si="9"/>
        <v>0</v>
      </c>
      <c r="L43" s="95"/>
      <c r="M43" s="107"/>
      <c r="N43" s="84"/>
      <c r="O43" s="27">
        <f t="shared" si="10"/>
        <v>0</v>
      </c>
      <c r="P43" s="114" t="str">
        <f t="shared" si="11"/>
        <v>0</v>
      </c>
      <c r="Q43" s="48"/>
    </row>
    <row r="44" spans="3:17" ht="15" x14ac:dyDescent="0.2">
      <c r="C44" s="171" t="s">
        <v>97</v>
      </c>
      <c r="D44" s="172"/>
      <c r="E44" s="105" t="s">
        <v>22</v>
      </c>
      <c r="F44" s="79">
        <v>0.86</v>
      </c>
      <c r="G44" s="84"/>
      <c r="H44" s="26"/>
      <c r="I44" s="95"/>
      <c r="J44" s="21">
        <f t="shared" si="8"/>
        <v>0</v>
      </c>
      <c r="K44" s="114" t="str">
        <f t="shared" si="9"/>
        <v>0</v>
      </c>
      <c r="L44" s="95"/>
      <c r="M44" s="107"/>
      <c r="N44" s="84"/>
      <c r="O44" s="27">
        <f t="shared" si="10"/>
        <v>0</v>
      </c>
      <c r="P44" s="114" t="str">
        <f t="shared" si="11"/>
        <v>0</v>
      </c>
      <c r="Q44" s="48"/>
    </row>
    <row r="45" spans="3:17" ht="15" x14ac:dyDescent="0.2">
      <c r="C45" s="171" t="s">
        <v>133</v>
      </c>
      <c r="D45" s="172"/>
      <c r="E45" s="105" t="s">
        <v>22</v>
      </c>
      <c r="F45" s="79">
        <v>0.37</v>
      </c>
      <c r="G45" s="84"/>
      <c r="H45" s="26"/>
      <c r="I45" s="95"/>
      <c r="J45" s="21">
        <f t="shared" si="8"/>
        <v>0</v>
      </c>
      <c r="K45" s="114" t="str">
        <f t="shared" si="9"/>
        <v>0</v>
      </c>
      <c r="L45" s="95"/>
      <c r="M45" s="107"/>
      <c r="N45" s="84"/>
      <c r="O45" s="27">
        <f t="shared" si="10"/>
        <v>0</v>
      </c>
      <c r="P45" s="114" t="str">
        <f t="shared" si="11"/>
        <v>0</v>
      </c>
      <c r="Q45" s="48"/>
    </row>
    <row r="46" spans="3:17" ht="15" x14ac:dyDescent="0.2">
      <c r="C46" s="171" t="s">
        <v>140</v>
      </c>
      <c r="D46" s="172"/>
      <c r="E46" s="124" t="s">
        <v>29</v>
      </c>
      <c r="F46" s="79">
        <v>750</v>
      </c>
      <c r="G46" s="84"/>
      <c r="H46" s="26"/>
      <c r="I46" s="95"/>
      <c r="J46" s="21">
        <f t="shared" si="8"/>
        <v>0</v>
      </c>
      <c r="K46" s="114" t="str">
        <f t="shared" si="9"/>
        <v>0</v>
      </c>
      <c r="L46" s="95"/>
      <c r="M46" s="107"/>
      <c r="N46" s="84"/>
      <c r="O46" s="27">
        <f t="shared" si="10"/>
        <v>0</v>
      </c>
      <c r="P46" s="114" t="str">
        <f t="shared" si="11"/>
        <v>0</v>
      </c>
      <c r="Q46" s="48"/>
    </row>
    <row r="47" spans="3:17" ht="15" x14ac:dyDescent="0.2">
      <c r="C47" s="171" t="s">
        <v>99</v>
      </c>
      <c r="D47" s="172"/>
      <c r="E47" s="105" t="s">
        <v>29</v>
      </c>
      <c r="F47" s="79">
        <v>44</v>
      </c>
      <c r="G47" s="84"/>
      <c r="H47" s="26"/>
      <c r="I47" s="95"/>
      <c r="J47" s="21">
        <f t="shared" si="8"/>
        <v>0</v>
      </c>
      <c r="K47" s="114" t="str">
        <f t="shared" si="9"/>
        <v>0</v>
      </c>
      <c r="L47" s="95"/>
      <c r="M47" s="107"/>
      <c r="N47" s="84"/>
      <c r="O47" s="27">
        <f t="shared" si="10"/>
        <v>0</v>
      </c>
      <c r="P47" s="114" t="str">
        <f t="shared" si="11"/>
        <v>0</v>
      </c>
      <c r="Q47" s="48"/>
    </row>
    <row r="48" spans="3:17" ht="15" x14ac:dyDescent="0.2">
      <c r="C48" s="86" t="s">
        <v>50</v>
      </c>
      <c r="D48" s="80"/>
      <c r="E48" s="88" t="s">
        <v>10</v>
      </c>
      <c r="F48" s="44">
        <v>0.05</v>
      </c>
      <c r="G48" s="84"/>
      <c r="H48" s="26"/>
      <c r="I48" s="95"/>
      <c r="J48" s="21">
        <f t="shared" si="8"/>
        <v>0</v>
      </c>
      <c r="K48" s="114" t="str">
        <f t="shared" si="9"/>
        <v>0</v>
      </c>
      <c r="L48" s="95"/>
      <c r="M48" s="26"/>
      <c r="N48" s="84"/>
      <c r="O48" s="27">
        <f t="shared" si="10"/>
        <v>0</v>
      </c>
      <c r="P48" s="114" t="str">
        <f t="shared" si="11"/>
        <v>0</v>
      </c>
      <c r="Q48" s="48"/>
    </row>
    <row r="49" spans="3:17" ht="15.75" x14ac:dyDescent="0.25">
      <c r="C49" s="173"/>
      <c r="D49" s="174"/>
      <c r="E49" s="174"/>
      <c r="F49" s="174"/>
      <c r="G49" s="84"/>
      <c r="H49" s="29" t="s">
        <v>49</v>
      </c>
      <c r="I49" s="95"/>
      <c r="J49" s="22">
        <f>SUM(J37:J48)</f>
        <v>0</v>
      </c>
      <c r="K49" s="53"/>
      <c r="L49" s="95"/>
      <c r="M49" s="29" t="s">
        <v>49</v>
      </c>
      <c r="N49" s="84"/>
      <c r="O49" s="113">
        <f>SUM(O37:O48)</f>
        <v>0</v>
      </c>
      <c r="P49" s="53"/>
      <c r="Q49" s="53"/>
    </row>
    <row r="50" spans="3:17" ht="16.5" thickBot="1" x14ac:dyDescent="0.3">
      <c r="C50" s="175" t="s">
        <v>48</v>
      </c>
      <c r="D50" s="176"/>
      <c r="E50" s="23" t="s">
        <v>80</v>
      </c>
      <c r="F50" s="81">
        <f>J49+O49</f>
        <v>0</v>
      </c>
      <c r="G50" s="84"/>
      <c r="H50" s="98"/>
      <c r="I50" s="99"/>
      <c r="J50" s="100" t="s">
        <v>107</v>
      </c>
      <c r="K50" s="28"/>
      <c r="L50" s="25" t="s">
        <v>31</v>
      </c>
      <c r="M50" s="82">
        <f>IF(J49&gt;0,110,0)+IF(O49&gt;0,110,0)+F50</f>
        <v>0</v>
      </c>
      <c r="N50" s="193"/>
      <c r="O50" s="194"/>
      <c r="P50" s="62"/>
      <c r="Q50" s="62"/>
    </row>
    <row r="51" spans="3:17" s="19" customFormat="1" ht="6.75" customHeight="1" thickTop="1" thickBot="1" x14ac:dyDescent="0.25">
      <c r="C51" s="162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4"/>
      <c r="P51" s="63"/>
      <c r="Q51" s="63"/>
    </row>
    <row r="52" spans="3:17" ht="6" customHeight="1" x14ac:dyDescent="0.2">
      <c r="C52" s="168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70"/>
      <c r="P52" s="64"/>
      <c r="Q52" s="64"/>
    </row>
    <row r="53" spans="3:17" ht="15" customHeight="1" x14ac:dyDescent="0.2">
      <c r="C53" s="182" t="s">
        <v>146</v>
      </c>
      <c r="D53" s="183"/>
      <c r="E53" s="158"/>
      <c r="F53" s="158"/>
      <c r="G53" s="137"/>
      <c r="H53" s="180" t="s">
        <v>52</v>
      </c>
      <c r="I53" s="180"/>
      <c r="J53" s="180"/>
      <c r="K53" s="52"/>
      <c r="L53" s="95"/>
      <c r="M53" s="180" t="s">
        <v>53</v>
      </c>
      <c r="N53" s="180"/>
      <c r="O53" s="181"/>
      <c r="P53" s="52"/>
      <c r="Q53" s="52"/>
    </row>
    <row r="54" spans="3:17" ht="15" x14ac:dyDescent="0.2">
      <c r="C54" s="186" t="s">
        <v>82</v>
      </c>
      <c r="D54" s="187"/>
      <c r="E54" s="111" t="s">
        <v>83</v>
      </c>
      <c r="F54" s="97">
        <v>102</v>
      </c>
      <c r="G54" s="123"/>
      <c r="H54" s="131" t="str">
        <f>_xlfn.IFNA(VLOOKUP(1,K55:K62,1,FALSE),"")</f>
        <v/>
      </c>
      <c r="I54" s="126"/>
      <c r="J54" s="127" t="str">
        <f>IFERROR($F$54*H54,"")</f>
        <v/>
      </c>
      <c r="K54" s="128"/>
      <c r="L54" s="126"/>
      <c r="M54" s="131" t="str">
        <f>_xlfn.IFNA(VLOOKUP(1,P55:P62,1,FALSE),"")</f>
        <v/>
      </c>
      <c r="N54" s="129"/>
      <c r="O54" s="130" t="str">
        <f>IFERROR($F$54*M54,"")</f>
        <v/>
      </c>
      <c r="P54" s="48"/>
      <c r="Q54" s="48"/>
    </row>
    <row r="55" spans="3:17" ht="15" x14ac:dyDescent="0.2">
      <c r="C55" s="186" t="s">
        <v>108</v>
      </c>
      <c r="D55" s="187"/>
      <c r="E55" s="111" t="s">
        <v>83</v>
      </c>
      <c r="F55" s="97">
        <v>242</v>
      </c>
      <c r="G55" s="129"/>
      <c r="H55" s="132" t="str">
        <f>IF(H56&gt;=0.1,"1","")</f>
        <v/>
      </c>
      <c r="I55" s="126"/>
      <c r="J55" s="127">
        <f>IFERROR(IF(K59+K60+K61+K62&gt;0,0,($F$55*H55)),0)</f>
        <v>0</v>
      </c>
      <c r="K55" s="133">
        <f>IF(H56&gt;0,(($F$56*H56)+$F$55),0)</f>
        <v>0</v>
      </c>
      <c r="L55" s="126"/>
      <c r="M55" s="132" t="str">
        <f>IF(M56&gt;=0.1,"1","")</f>
        <v/>
      </c>
      <c r="N55" s="129"/>
      <c r="O55" s="134">
        <f>IFERROR(IF(P59+P60+P61+P62&gt;0,0,($F$55*M55)),0)</f>
        <v>0</v>
      </c>
      <c r="P55" s="146">
        <f>IF(M56&gt;0,(($F$56*M56)+$F$55),0)</f>
        <v>0</v>
      </c>
      <c r="Q55" s="48"/>
    </row>
    <row r="56" spans="3:17" ht="15" x14ac:dyDescent="0.2">
      <c r="C56" s="171" t="s">
        <v>120</v>
      </c>
      <c r="D56" s="172"/>
      <c r="E56" s="105" t="s">
        <v>24</v>
      </c>
      <c r="F56" s="79">
        <v>194</v>
      </c>
      <c r="G56" s="84"/>
      <c r="H56" s="139"/>
      <c r="I56" s="95"/>
      <c r="J56" s="119">
        <f>IF(K60=1,($K$55)*0.5,0)+IF(K59+K60+K61+K62&gt;0,($F$56*H56)-($F$56*H56),($F$56*H56))</f>
        <v>0</v>
      </c>
      <c r="K56" s="114" t="str">
        <f t="shared" ref="K56:K58" si="12">IF(H56&gt;0.01,1,"0")</f>
        <v>0</v>
      </c>
      <c r="L56" s="95"/>
      <c r="M56" s="140"/>
      <c r="N56" s="84"/>
      <c r="O56" s="118">
        <f>IF(P60=1,($P$55)*0.5,0)+IF(P59+P60+P61+P62&gt;0,($F$56*M56)-($F$56*M56),($F$56*M56))</f>
        <v>0</v>
      </c>
      <c r="P56" s="114" t="str">
        <f t="shared" ref="P56:P58" si="13">IF(M56&gt;0.01,1,"0")</f>
        <v>0</v>
      </c>
      <c r="Q56" s="48"/>
    </row>
    <row r="57" spans="3:17" ht="15" x14ac:dyDescent="0.2">
      <c r="C57" s="171" t="s">
        <v>19</v>
      </c>
      <c r="D57" s="172"/>
      <c r="E57" s="105" t="s">
        <v>29</v>
      </c>
      <c r="F57" s="79">
        <v>333</v>
      </c>
      <c r="G57" s="84"/>
      <c r="H57" s="26"/>
      <c r="I57" s="95"/>
      <c r="J57" s="21">
        <f>IFERROR($F$57*H57,"")</f>
        <v>0</v>
      </c>
      <c r="K57" s="114" t="str">
        <f t="shared" si="12"/>
        <v>0</v>
      </c>
      <c r="L57" s="95"/>
      <c r="M57" s="26"/>
      <c r="N57" s="84"/>
      <c r="O57" s="118">
        <f>IFERROR($F$57*M57,"")</f>
        <v>0</v>
      </c>
      <c r="P57" s="114" t="str">
        <f t="shared" si="13"/>
        <v>0</v>
      </c>
      <c r="Q57" s="48"/>
    </row>
    <row r="58" spans="3:17" ht="15" x14ac:dyDescent="0.2">
      <c r="C58" s="171" t="s">
        <v>94</v>
      </c>
      <c r="D58" s="172"/>
      <c r="E58" s="105" t="s">
        <v>29</v>
      </c>
      <c r="F58" s="79">
        <v>88</v>
      </c>
      <c r="G58" s="84"/>
      <c r="H58" s="26"/>
      <c r="I58" s="95"/>
      <c r="J58" s="21">
        <f>IFERROR($F$58*H58,"")</f>
        <v>0</v>
      </c>
      <c r="K58" s="114" t="str">
        <f t="shared" si="12"/>
        <v>0</v>
      </c>
      <c r="L58" s="95"/>
      <c r="M58" s="107"/>
      <c r="N58" s="84"/>
      <c r="O58" s="27">
        <f>IFERROR($F$58*M58,"")</f>
        <v>0</v>
      </c>
      <c r="P58" s="114" t="str">
        <f t="shared" si="13"/>
        <v>0</v>
      </c>
      <c r="Q58" s="48"/>
    </row>
    <row r="59" spans="3:17" ht="15" x14ac:dyDescent="0.2">
      <c r="C59" s="217" t="s">
        <v>139</v>
      </c>
      <c r="D59" s="218"/>
      <c r="E59" s="44"/>
      <c r="F59" s="45" t="s">
        <v>77</v>
      </c>
      <c r="G59" s="84"/>
      <c r="H59" s="46" t="s">
        <v>76</v>
      </c>
      <c r="I59" s="95"/>
      <c r="J59" s="21">
        <f>IF(K59=1,(K55)*0.5,0)</f>
        <v>0</v>
      </c>
      <c r="K59" s="114" t="str">
        <f>IF(H59="Y",1,"0")</f>
        <v>0</v>
      </c>
      <c r="L59" s="95"/>
      <c r="M59" s="46" t="s">
        <v>76</v>
      </c>
      <c r="N59" s="84"/>
      <c r="O59" s="118">
        <f>IF(P59=1,(P55)*0.5,0)</f>
        <v>0</v>
      </c>
      <c r="P59" s="114" t="str">
        <f>IF(M59="Y",1,"0")</f>
        <v>0</v>
      </c>
      <c r="Q59" s="49"/>
    </row>
    <row r="60" spans="3:17" ht="15" x14ac:dyDescent="0.2">
      <c r="C60" s="188" t="s">
        <v>78</v>
      </c>
      <c r="D60" s="189"/>
      <c r="E60" s="44"/>
      <c r="F60" s="45" t="s">
        <v>77</v>
      </c>
      <c r="G60" s="84"/>
      <c r="H60" s="46" t="s">
        <v>76</v>
      </c>
      <c r="I60" s="95"/>
      <c r="J60" s="21"/>
      <c r="K60" s="114" t="str">
        <f t="shared" ref="K60:K62" si="14">IF(H60="Y",1,"0")</f>
        <v>0</v>
      </c>
      <c r="L60" s="95"/>
      <c r="M60" s="46" t="s">
        <v>76</v>
      </c>
      <c r="N60" s="84"/>
      <c r="O60" s="118"/>
      <c r="P60" s="114" t="str">
        <f t="shared" ref="P60:P62" si="15">IF(M60="Y",1,"0")</f>
        <v>0</v>
      </c>
      <c r="Q60" s="49"/>
    </row>
    <row r="61" spans="3:17" ht="15" x14ac:dyDescent="0.2">
      <c r="C61" s="217" t="s">
        <v>138</v>
      </c>
      <c r="D61" s="218"/>
      <c r="E61" s="44"/>
      <c r="F61" s="45" t="s">
        <v>77</v>
      </c>
      <c r="G61" s="84"/>
      <c r="H61" s="46" t="s">
        <v>76</v>
      </c>
      <c r="I61" s="95"/>
      <c r="J61" s="21">
        <f>IF(K61=1,(K55)*1.5,0)</f>
        <v>0</v>
      </c>
      <c r="K61" s="114" t="str">
        <f t="shared" si="14"/>
        <v>0</v>
      </c>
      <c r="L61" s="95"/>
      <c r="M61" s="46" t="s">
        <v>76</v>
      </c>
      <c r="N61" s="84"/>
      <c r="O61" s="27">
        <f>IF(P61=1,(P55)*1.5,0)</f>
        <v>0</v>
      </c>
      <c r="P61" s="114" t="str">
        <f t="shared" si="15"/>
        <v>0</v>
      </c>
      <c r="Q61" s="49"/>
    </row>
    <row r="62" spans="3:17" ht="15" x14ac:dyDescent="0.2">
      <c r="C62" s="188" t="s">
        <v>79</v>
      </c>
      <c r="D62" s="189"/>
      <c r="E62" s="44"/>
      <c r="F62" s="45" t="s">
        <v>77</v>
      </c>
      <c r="G62" s="84"/>
      <c r="H62" s="75" t="s">
        <v>76</v>
      </c>
      <c r="I62" s="95"/>
      <c r="J62" s="21"/>
      <c r="K62" s="114" t="str">
        <f t="shared" si="14"/>
        <v>0</v>
      </c>
      <c r="L62" s="95"/>
      <c r="M62" s="75" t="s">
        <v>76</v>
      </c>
      <c r="N62" s="84"/>
      <c r="O62" s="27"/>
      <c r="P62" s="114" t="str">
        <f t="shared" si="15"/>
        <v>0</v>
      </c>
      <c r="Q62" s="49"/>
    </row>
    <row r="63" spans="3:17" ht="15.75" x14ac:dyDescent="0.25">
      <c r="C63" s="191"/>
      <c r="D63" s="192"/>
      <c r="E63" s="192"/>
      <c r="F63" s="192"/>
      <c r="G63" s="84"/>
      <c r="H63" s="29" t="s">
        <v>49</v>
      </c>
      <c r="I63" s="95"/>
      <c r="J63" s="22">
        <f>SUM(J54:J62)</f>
        <v>0</v>
      </c>
      <c r="K63" s="53"/>
      <c r="L63" s="95"/>
      <c r="M63" s="29" t="s">
        <v>49</v>
      </c>
      <c r="N63" s="84"/>
      <c r="O63" s="113">
        <f>SUM(O54:O62)</f>
        <v>0</v>
      </c>
      <c r="P63" s="53"/>
      <c r="Q63" s="53"/>
    </row>
    <row r="64" spans="3:17" ht="16.5" thickBot="1" x14ac:dyDescent="0.3">
      <c r="C64" s="175" t="s">
        <v>38</v>
      </c>
      <c r="D64" s="176"/>
      <c r="E64" s="23" t="s">
        <v>80</v>
      </c>
      <c r="F64" s="81">
        <f>J63+O63</f>
        <v>0</v>
      </c>
      <c r="G64" s="84"/>
      <c r="H64" s="101"/>
      <c r="I64" s="99"/>
      <c r="J64" s="100" t="s">
        <v>106</v>
      </c>
      <c r="K64" s="54"/>
      <c r="L64" s="25" t="s">
        <v>31</v>
      </c>
      <c r="M64" s="109">
        <f>IF(J63&gt;0,264,0)+IF(O63&gt;0,264,0)+F64</f>
        <v>0</v>
      </c>
      <c r="N64" s="193"/>
      <c r="O64" s="194"/>
      <c r="P64" s="62"/>
      <c r="Q64" s="62"/>
    </row>
    <row r="65" spans="2:17" ht="8.25" customHeight="1" thickTop="1" thickBot="1" x14ac:dyDescent="0.3">
      <c r="C65" s="165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7"/>
      <c r="P65" s="65"/>
      <c r="Q65" s="65"/>
    </row>
    <row r="66" spans="2:17" ht="6" customHeight="1" x14ac:dyDescent="0.2">
      <c r="C66" s="157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9"/>
      <c r="P66" s="61"/>
      <c r="Q66" s="61"/>
    </row>
    <row r="67" spans="2:17" ht="15" customHeight="1" x14ac:dyDescent="0.2">
      <c r="C67" s="182" t="s">
        <v>147</v>
      </c>
      <c r="D67" s="183"/>
      <c r="E67" s="158"/>
      <c r="F67" s="158"/>
      <c r="G67" s="137"/>
      <c r="H67" s="180" t="s">
        <v>69</v>
      </c>
      <c r="I67" s="180"/>
      <c r="J67" s="180"/>
      <c r="K67" s="52"/>
      <c r="L67" s="95"/>
      <c r="M67" s="180" t="s">
        <v>70</v>
      </c>
      <c r="N67" s="180"/>
      <c r="O67" s="181"/>
      <c r="P67" s="52"/>
      <c r="Q67" s="52"/>
    </row>
    <row r="68" spans="2:17" ht="15" x14ac:dyDescent="0.2">
      <c r="C68" s="186" t="s">
        <v>82</v>
      </c>
      <c r="D68" s="187"/>
      <c r="E68" s="111" t="s">
        <v>83</v>
      </c>
      <c r="F68" s="97">
        <v>102</v>
      </c>
      <c r="G68" s="123"/>
      <c r="H68" s="125" t="str">
        <f>_xlfn.IFNA(VLOOKUP(1,K69:K70,1,FALSE),"")</f>
        <v/>
      </c>
      <c r="I68" s="126"/>
      <c r="J68" s="127" t="str">
        <f>IFERROR(F68*H68,"")</f>
        <v/>
      </c>
      <c r="K68" s="128"/>
      <c r="L68" s="126"/>
      <c r="M68" s="125" t="str">
        <f>_xlfn.IFNA(VLOOKUP(1,P69:P70,1,FALSE),"")</f>
        <v/>
      </c>
      <c r="N68" s="129"/>
      <c r="O68" s="130" t="str">
        <f>IFERROR(F68*M68,"")</f>
        <v/>
      </c>
      <c r="P68" s="48"/>
      <c r="Q68" s="48"/>
    </row>
    <row r="69" spans="2:17" ht="15" x14ac:dyDescent="0.2">
      <c r="C69" s="171" t="s">
        <v>132</v>
      </c>
      <c r="D69" s="172"/>
      <c r="E69" s="105" t="s">
        <v>30</v>
      </c>
      <c r="F69" s="79">
        <v>0.34</v>
      </c>
      <c r="G69" s="93"/>
      <c r="H69" s="138">
        <v>0</v>
      </c>
      <c r="I69" s="94"/>
      <c r="J69" s="21">
        <f t="shared" ref="J69:J70" si="16">IFERROR(F69*H69,"")</f>
        <v>0</v>
      </c>
      <c r="K69" s="114" t="str">
        <f>IF(H69&gt;0.01,1,"0")</f>
        <v>0</v>
      </c>
      <c r="L69" s="95"/>
      <c r="M69" s="106"/>
      <c r="N69" s="94"/>
      <c r="O69" s="27">
        <f t="shared" ref="O69:O70" si="17">IFERROR(F69*M69,"")</f>
        <v>0</v>
      </c>
      <c r="P69" s="114" t="str">
        <f>IF(M69&gt;0.01,1,"0")</f>
        <v>0</v>
      </c>
      <c r="Q69" s="48"/>
    </row>
    <row r="70" spans="2:17" ht="15" x14ac:dyDescent="0.2">
      <c r="C70" s="104" t="s">
        <v>50</v>
      </c>
      <c r="D70" s="80"/>
      <c r="E70" s="105" t="s">
        <v>10</v>
      </c>
      <c r="F70" s="44">
        <v>0.05</v>
      </c>
      <c r="G70" s="84"/>
      <c r="H70" s="26"/>
      <c r="I70" s="95"/>
      <c r="J70" s="21">
        <f t="shared" si="16"/>
        <v>0</v>
      </c>
      <c r="K70" s="114" t="str">
        <f>IF(H70&gt;0.01,1,"0")</f>
        <v>0</v>
      </c>
      <c r="L70" s="95"/>
      <c r="M70" s="26"/>
      <c r="N70" s="84"/>
      <c r="O70" s="27">
        <f t="shared" si="17"/>
        <v>0</v>
      </c>
      <c r="P70" s="114" t="str">
        <f>IF(M70&gt;0.01,1,"0")</f>
        <v>0</v>
      </c>
      <c r="Q70" s="48"/>
    </row>
    <row r="71" spans="2:17" ht="15.75" x14ac:dyDescent="0.25">
      <c r="C71" s="173"/>
      <c r="D71" s="174"/>
      <c r="E71" s="174"/>
      <c r="F71" s="174"/>
      <c r="G71" s="219"/>
      <c r="H71" s="29" t="s">
        <v>49</v>
      </c>
      <c r="I71" s="95"/>
      <c r="J71" s="22">
        <f>SUM(J68:J70)</f>
        <v>0</v>
      </c>
      <c r="K71" s="53"/>
      <c r="L71" s="95"/>
      <c r="M71" s="29" t="s">
        <v>49</v>
      </c>
      <c r="N71" s="84"/>
      <c r="O71" s="113">
        <f>SUM(O68:O70)</f>
        <v>0</v>
      </c>
      <c r="P71" s="53"/>
      <c r="Q71" s="53"/>
    </row>
    <row r="72" spans="2:17" ht="16.5" thickBot="1" x14ac:dyDescent="0.3">
      <c r="C72" s="175" t="s">
        <v>47</v>
      </c>
      <c r="D72" s="176"/>
      <c r="E72" s="23" t="s">
        <v>80</v>
      </c>
      <c r="F72" s="81">
        <f>J71+O71</f>
        <v>0</v>
      </c>
      <c r="G72" s="219"/>
      <c r="H72" s="98"/>
      <c r="I72" s="99"/>
      <c r="J72" s="100" t="s">
        <v>106</v>
      </c>
      <c r="K72" s="54"/>
      <c r="L72" s="25" t="s">
        <v>31</v>
      </c>
      <c r="M72" s="109">
        <f>IF(J71&gt;0,264,0)+IF(O71&gt;0,264,0)+F72</f>
        <v>0</v>
      </c>
      <c r="N72" s="193"/>
      <c r="O72" s="194"/>
      <c r="P72" s="62"/>
      <c r="Q72" s="62"/>
    </row>
    <row r="73" spans="2:17" s="19" customFormat="1" ht="6.75" customHeight="1" thickTop="1" thickBot="1" x14ac:dyDescent="0.25">
      <c r="C73" s="162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4"/>
      <c r="P73" s="63"/>
      <c r="Q73" s="63"/>
    </row>
    <row r="74" spans="2:17" s="19" customFormat="1" ht="6.75" customHeight="1" x14ac:dyDescent="0.2">
      <c r="C74" s="177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9"/>
      <c r="P74" s="63"/>
      <c r="Q74" s="63"/>
    </row>
    <row r="75" spans="2:17" ht="14.25" customHeight="1" x14ac:dyDescent="0.2">
      <c r="C75" s="182" t="s">
        <v>142</v>
      </c>
      <c r="D75" s="183"/>
      <c r="E75" s="158"/>
      <c r="F75" s="158"/>
      <c r="G75" s="137"/>
      <c r="H75" s="180" t="s">
        <v>67</v>
      </c>
      <c r="I75" s="180"/>
      <c r="J75" s="180"/>
      <c r="K75" s="52"/>
      <c r="L75" s="95"/>
      <c r="M75" s="180" t="s">
        <v>68</v>
      </c>
      <c r="N75" s="180"/>
      <c r="O75" s="181"/>
      <c r="P75" s="52"/>
      <c r="Q75" s="52"/>
    </row>
    <row r="76" spans="2:17" ht="15" x14ac:dyDescent="0.2">
      <c r="C76" s="186" t="s">
        <v>82</v>
      </c>
      <c r="D76" s="187"/>
      <c r="E76" s="111" t="s">
        <v>83</v>
      </c>
      <c r="F76" s="97">
        <v>102</v>
      </c>
      <c r="G76" s="123"/>
      <c r="H76" s="125" t="str">
        <f>_xlfn.IFNA(VLOOKUP(1,K77:K90,1,FALSE),"")</f>
        <v/>
      </c>
      <c r="I76" s="126"/>
      <c r="J76" s="127" t="str">
        <f>IFERROR(F76*H76,"")</f>
        <v/>
      </c>
      <c r="K76" s="128"/>
      <c r="L76" s="126"/>
      <c r="M76" s="125" t="str">
        <f>_xlfn.IFNA(VLOOKUP(1,P77:P90,1,FALSE),"")</f>
        <v/>
      </c>
      <c r="N76" s="129"/>
      <c r="O76" s="130" t="str">
        <f>IFERROR(F76*M76,"")</f>
        <v/>
      </c>
      <c r="P76" s="48"/>
      <c r="Q76" s="48"/>
    </row>
    <row r="77" spans="2:17" ht="15" x14ac:dyDescent="0.2">
      <c r="C77" s="171" t="s">
        <v>131</v>
      </c>
      <c r="D77" s="172"/>
      <c r="E77" s="105" t="s">
        <v>30</v>
      </c>
      <c r="F77" s="79">
        <v>0.19</v>
      </c>
      <c r="G77" s="84"/>
      <c r="H77" s="122"/>
      <c r="I77" s="95"/>
      <c r="J77" s="21">
        <f t="shared" ref="J77:J90" si="18">IFERROR(F77*H77,"")</f>
        <v>0</v>
      </c>
      <c r="K77" s="114" t="str">
        <f>IF(H77&gt;0.01,1,"0")</f>
        <v>0</v>
      </c>
      <c r="L77" s="95"/>
      <c r="M77" s="106"/>
      <c r="N77" s="84"/>
      <c r="O77" s="27">
        <f t="shared" ref="O77:O90" si="19">IFERROR(F77*M77,"")</f>
        <v>0</v>
      </c>
      <c r="P77" s="114" t="str">
        <f>IF(M77&gt;0.01,1,"0")</f>
        <v>0</v>
      </c>
      <c r="Q77" s="48"/>
    </row>
    <row r="78" spans="2:17" ht="15" x14ac:dyDescent="0.2">
      <c r="C78" s="171" t="s">
        <v>8</v>
      </c>
      <c r="D78" s="172"/>
      <c r="E78" s="105" t="s">
        <v>30</v>
      </c>
      <c r="F78" s="79">
        <v>0.94</v>
      </c>
      <c r="G78" s="84"/>
      <c r="H78" s="117"/>
      <c r="I78" s="95"/>
      <c r="J78" s="21">
        <f t="shared" si="18"/>
        <v>0</v>
      </c>
      <c r="K78" s="114" t="str">
        <f t="shared" ref="K78:K90" si="20">IF(H78&gt;0.01,1,"0")</f>
        <v>0</v>
      </c>
      <c r="L78" s="95"/>
      <c r="M78" s="26"/>
      <c r="N78" s="84"/>
      <c r="O78" s="27">
        <f t="shared" si="19"/>
        <v>0</v>
      </c>
      <c r="P78" s="114" t="str">
        <f t="shared" ref="P78:P90" si="21">IF(M78&gt;0.01,1,"0")</f>
        <v>0</v>
      </c>
      <c r="Q78" s="48"/>
    </row>
    <row r="79" spans="2:17" ht="15" x14ac:dyDescent="0.2">
      <c r="B79" s="112"/>
      <c r="C79" s="171" t="s">
        <v>87</v>
      </c>
      <c r="D79" s="172"/>
      <c r="E79" s="105" t="s">
        <v>30</v>
      </c>
      <c r="F79" s="79">
        <v>0.05</v>
      </c>
      <c r="G79" s="84"/>
      <c r="H79" s="122"/>
      <c r="I79" s="95"/>
      <c r="J79" s="21">
        <f t="shared" si="18"/>
        <v>0</v>
      </c>
      <c r="K79" s="114" t="str">
        <f t="shared" si="20"/>
        <v>0</v>
      </c>
      <c r="L79" s="95"/>
      <c r="M79" s="106"/>
      <c r="N79" s="84"/>
      <c r="O79" s="27">
        <f t="shared" si="19"/>
        <v>0</v>
      </c>
      <c r="P79" s="114" t="str">
        <f t="shared" si="21"/>
        <v>0</v>
      </c>
      <c r="Q79" s="48"/>
    </row>
    <row r="80" spans="2:17" ht="15" x14ac:dyDescent="0.2">
      <c r="B80" s="112"/>
      <c r="C80" s="171" t="s">
        <v>90</v>
      </c>
      <c r="D80" s="172"/>
      <c r="E80" s="105" t="s">
        <v>30</v>
      </c>
      <c r="F80" s="79">
        <v>0.03</v>
      </c>
      <c r="G80" s="84"/>
      <c r="H80" s="122"/>
      <c r="I80" s="95"/>
      <c r="J80" s="21">
        <f t="shared" si="18"/>
        <v>0</v>
      </c>
      <c r="K80" s="114" t="str">
        <f t="shared" si="20"/>
        <v>0</v>
      </c>
      <c r="L80" s="95"/>
      <c r="M80" s="106"/>
      <c r="N80" s="84"/>
      <c r="O80" s="27">
        <f t="shared" si="19"/>
        <v>0</v>
      </c>
      <c r="P80" s="114" t="str">
        <f t="shared" si="21"/>
        <v>0</v>
      </c>
      <c r="Q80" s="48"/>
    </row>
    <row r="81" spans="2:17" ht="15" x14ac:dyDescent="0.2">
      <c r="B81" s="112"/>
      <c r="C81" s="171" t="s">
        <v>134</v>
      </c>
      <c r="D81" s="172"/>
      <c r="E81" s="105" t="s">
        <v>29</v>
      </c>
      <c r="F81" s="79">
        <v>29</v>
      </c>
      <c r="G81" s="84"/>
      <c r="H81" s="26"/>
      <c r="I81" s="95"/>
      <c r="J81" s="21">
        <f t="shared" si="18"/>
        <v>0</v>
      </c>
      <c r="K81" s="114" t="str">
        <f t="shared" si="20"/>
        <v>0</v>
      </c>
      <c r="L81" s="95"/>
      <c r="M81" s="106"/>
      <c r="N81" s="84"/>
      <c r="O81" s="27">
        <f t="shared" si="19"/>
        <v>0</v>
      </c>
      <c r="P81" s="114" t="str">
        <f t="shared" si="21"/>
        <v>0</v>
      </c>
      <c r="Q81" s="48"/>
    </row>
    <row r="82" spans="2:17" ht="15" x14ac:dyDescent="0.2">
      <c r="B82" s="112"/>
      <c r="C82" s="188" t="s">
        <v>137</v>
      </c>
      <c r="D82" s="189"/>
      <c r="E82" s="105" t="s">
        <v>22</v>
      </c>
      <c r="F82" s="79">
        <v>0.15</v>
      </c>
      <c r="G82" s="84"/>
      <c r="H82" s="26"/>
      <c r="I82" s="95"/>
      <c r="J82" s="21">
        <f t="shared" si="18"/>
        <v>0</v>
      </c>
      <c r="K82" s="114" t="str">
        <f t="shared" si="20"/>
        <v>0</v>
      </c>
      <c r="L82" s="95"/>
      <c r="M82" s="106"/>
      <c r="N82" s="84"/>
      <c r="O82" s="27">
        <f t="shared" si="19"/>
        <v>0</v>
      </c>
      <c r="P82" s="114" t="str">
        <f t="shared" si="21"/>
        <v>0</v>
      </c>
      <c r="Q82" s="48"/>
    </row>
    <row r="83" spans="2:17" ht="15" x14ac:dyDescent="0.2">
      <c r="C83" s="186" t="s">
        <v>123</v>
      </c>
      <c r="D83" s="187"/>
      <c r="E83" s="111" t="s">
        <v>29</v>
      </c>
      <c r="F83" s="97">
        <v>100</v>
      </c>
      <c r="G83" s="84"/>
      <c r="H83" s="106"/>
      <c r="I83" s="95"/>
      <c r="J83" s="21">
        <f t="shared" si="18"/>
        <v>0</v>
      </c>
      <c r="K83" s="114" t="str">
        <f t="shared" si="20"/>
        <v>0</v>
      </c>
      <c r="L83" s="95"/>
      <c r="M83" s="106"/>
      <c r="N83" s="84"/>
      <c r="O83" s="27">
        <f t="shared" si="19"/>
        <v>0</v>
      </c>
      <c r="P83" s="114" t="str">
        <f t="shared" si="21"/>
        <v>0</v>
      </c>
      <c r="Q83" s="48"/>
    </row>
    <row r="84" spans="2:17" ht="15" x14ac:dyDescent="0.2">
      <c r="C84" s="149" t="s">
        <v>124</v>
      </c>
      <c r="D84" s="150"/>
      <c r="E84" s="105" t="s">
        <v>83</v>
      </c>
      <c r="F84" s="79">
        <v>1000</v>
      </c>
      <c r="G84" s="84"/>
      <c r="H84" s="106"/>
      <c r="I84" s="95"/>
      <c r="J84" s="21">
        <f t="shared" si="18"/>
        <v>0</v>
      </c>
      <c r="K84" s="114" t="str">
        <f t="shared" si="20"/>
        <v>0</v>
      </c>
      <c r="L84" s="95"/>
      <c r="M84" s="106"/>
      <c r="N84" s="84"/>
      <c r="O84" s="27">
        <f t="shared" si="19"/>
        <v>0</v>
      </c>
      <c r="P84" s="114" t="str">
        <f t="shared" si="21"/>
        <v>0</v>
      </c>
      <c r="Q84" s="48"/>
    </row>
    <row r="85" spans="2:17" ht="15" x14ac:dyDescent="0.2">
      <c r="C85" s="149" t="s">
        <v>125</v>
      </c>
      <c r="D85" s="150"/>
      <c r="E85" s="105" t="s">
        <v>83</v>
      </c>
      <c r="F85" s="79">
        <v>2500</v>
      </c>
      <c r="G85" s="84"/>
      <c r="H85" s="106"/>
      <c r="I85" s="95"/>
      <c r="J85" s="21">
        <f t="shared" si="18"/>
        <v>0</v>
      </c>
      <c r="K85" s="114" t="str">
        <f t="shared" si="20"/>
        <v>0</v>
      </c>
      <c r="L85" s="95"/>
      <c r="M85" s="106"/>
      <c r="N85" s="84"/>
      <c r="O85" s="27">
        <f t="shared" si="19"/>
        <v>0</v>
      </c>
      <c r="P85" s="114" t="str">
        <f t="shared" si="21"/>
        <v>0</v>
      </c>
      <c r="Q85" s="48"/>
    </row>
    <row r="86" spans="2:17" ht="15" x14ac:dyDescent="0.2">
      <c r="C86" s="149" t="s">
        <v>126</v>
      </c>
      <c r="D86" s="150"/>
      <c r="E86" s="105" t="s">
        <v>83</v>
      </c>
      <c r="F86" s="79">
        <v>750</v>
      </c>
      <c r="G86" s="84"/>
      <c r="H86" s="106"/>
      <c r="I86" s="95"/>
      <c r="J86" s="21">
        <f t="shared" si="18"/>
        <v>0</v>
      </c>
      <c r="K86" s="114" t="str">
        <f t="shared" si="20"/>
        <v>0</v>
      </c>
      <c r="L86" s="95"/>
      <c r="M86" s="106"/>
      <c r="N86" s="84"/>
      <c r="O86" s="27">
        <f t="shared" si="19"/>
        <v>0</v>
      </c>
      <c r="P86" s="114" t="str">
        <f t="shared" si="21"/>
        <v>0</v>
      </c>
      <c r="Q86" s="48"/>
    </row>
    <row r="87" spans="2:17" ht="15" x14ac:dyDescent="0.2">
      <c r="C87" s="149" t="s">
        <v>127</v>
      </c>
      <c r="D87" s="150"/>
      <c r="E87" s="105" t="s">
        <v>83</v>
      </c>
      <c r="F87" s="79">
        <v>1875</v>
      </c>
      <c r="G87" s="84"/>
      <c r="H87" s="106"/>
      <c r="I87" s="95"/>
      <c r="J87" s="21">
        <f t="shared" si="18"/>
        <v>0</v>
      </c>
      <c r="K87" s="114" t="str">
        <f t="shared" si="20"/>
        <v>0</v>
      </c>
      <c r="L87" s="95"/>
      <c r="M87" s="106"/>
      <c r="N87" s="84"/>
      <c r="O87" s="27">
        <f t="shared" si="19"/>
        <v>0</v>
      </c>
      <c r="P87" s="114" t="str">
        <f t="shared" si="21"/>
        <v>0</v>
      </c>
      <c r="Q87" s="48"/>
    </row>
    <row r="88" spans="2:17" ht="15" x14ac:dyDescent="0.2">
      <c r="C88" s="149" t="s">
        <v>128</v>
      </c>
      <c r="D88" s="150"/>
      <c r="E88" s="105" t="s">
        <v>83</v>
      </c>
      <c r="F88" s="79">
        <v>375</v>
      </c>
      <c r="G88" s="84"/>
      <c r="H88" s="106"/>
      <c r="I88" s="95"/>
      <c r="J88" s="21">
        <f t="shared" si="18"/>
        <v>0</v>
      </c>
      <c r="K88" s="114" t="str">
        <f t="shared" si="20"/>
        <v>0</v>
      </c>
      <c r="L88" s="95"/>
      <c r="M88" s="106"/>
      <c r="N88" s="84"/>
      <c r="O88" s="27">
        <f t="shared" si="19"/>
        <v>0</v>
      </c>
      <c r="P88" s="114" t="str">
        <f t="shared" si="21"/>
        <v>0</v>
      </c>
      <c r="Q88" s="48"/>
    </row>
    <row r="89" spans="2:17" ht="15" x14ac:dyDescent="0.2">
      <c r="C89" s="149" t="s">
        <v>129</v>
      </c>
      <c r="D89" s="150"/>
      <c r="E89" s="105" t="s">
        <v>83</v>
      </c>
      <c r="F89" s="79">
        <v>935</v>
      </c>
      <c r="G89" s="84"/>
      <c r="H89" s="106"/>
      <c r="I89" s="95"/>
      <c r="J89" s="21">
        <f t="shared" si="18"/>
        <v>0</v>
      </c>
      <c r="K89" s="114" t="str">
        <f t="shared" si="20"/>
        <v>0</v>
      </c>
      <c r="L89" s="95"/>
      <c r="M89" s="106"/>
      <c r="N89" s="84"/>
      <c r="O89" s="27">
        <f t="shared" si="19"/>
        <v>0</v>
      </c>
      <c r="P89" s="114" t="str">
        <f t="shared" si="21"/>
        <v>0</v>
      </c>
      <c r="Q89" s="48"/>
    </row>
    <row r="90" spans="2:17" ht="15" x14ac:dyDescent="0.2">
      <c r="C90" s="86" t="s">
        <v>50</v>
      </c>
      <c r="D90" s="80"/>
      <c r="E90" s="88" t="s">
        <v>10</v>
      </c>
      <c r="F90" s="44">
        <v>0.05</v>
      </c>
      <c r="G90" s="84"/>
      <c r="H90" s="26"/>
      <c r="I90" s="95"/>
      <c r="J90" s="21">
        <f t="shared" si="18"/>
        <v>0</v>
      </c>
      <c r="K90" s="114" t="str">
        <f t="shared" si="20"/>
        <v>0</v>
      </c>
      <c r="L90" s="95"/>
      <c r="M90" s="26"/>
      <c r="N90" s="84"/>
      <c r="O90" s="27">
        <f t="shared" si="19"/>
        <v>0</v>
      </c>
      <c r="P90" s="114" t="str">
        <f t="shared" si="21"/>
        <v>0</v>
      </c>
      <c r="Q90" s="48"/>
    </row>
    <row r="91" spans="2:17" ht="15.75" x14ac:dyDescent="0.25">
      <c r="C91" s="173"/>
      <c r="D91" s="174"/>
      <c r="E91" s="174"/>
      <c r="F91" s="174"/>
      <c r="G91" s="84"/>
      <c r="H91" s="29" t="s">
        <v>49</v>
      </c>
      <c r="I91" s="95"/>
      <c r="J91" s="22">
        <f>SUM(J76:J90)</f>
        <v>0</v>
      </c>
      <c r="K91" s="53"/>
      <c r="L91" s="95"/>
      <c r="M91" s="29" t="s">
        <v>49</v>
      </c>
      <c r="N91" s="84"/>
      <c r="O91" s="113">
        <f>SUM(O76:O90)</f>
        <v>0</v>
      </c>
      <c r="P91" s="53"/>
      <c r="Q91" s="53"/>
    </row>
    <row r="92" spans="2:17" ht="16.5" thickBot="1" x14ac:dyDescent="0.3">
      <c r="C92" s="175" t="s">
        <v>46</v>
      </c>
      <c r="D92" s="176"/>
      <c r="E92" s="23" t="s">
        <v>80</v>
      </c>
      <c r="F92" s="81">
        <f>J91+O91</f>
        <v>0</v>
      </c>
      <c r="G92" s="84"/>
      <c r="H92" s="98"/>
      <c r="I92" s="99"/>
      <c r="J92" s="100" t="s">
        <v>106</v>
      </c>
      <c r="K92" s="54"/>
      <c r="L92" s="25" t="s">
        <v>31</v>
      </c>
      <c r="M92" s="109">
        <f>IF(J91&gt;0,264,0)+IF(O91&gt;0,264,0)+F92</f>
        <v>0</v>
      </c>
      <c r="N92" s="193"/>
      <c r="O92" s="194"/>
      <c r="P92" s="62"/>
      <c r="Q92" s="62"/>
    </row>
    <row r="93" spans="2:17" s="19" customFormat="1" ht="6.75" customHeight="1" thickTop="1" thickBot="1" x14ac:dyDescent="0.25">
      <c r="C93" s="162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4"/>
      <c r="P93" s="63"/>
      <c r="Q93" s="63"/>
    </row>
    <row r="94" spans="2:17" ht="6.75" customHeight="1" x14ac:dyDescent="0.2">
      <c r="C94" s="195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7"/>
      <c r="P94" s="66"/>
      <c r="Q94" s="66"/>
    </row>
    <row r="95" spans="2:17" ht="15" customHeight="1" x14ac:dyDescent="0.2">
      <c r="C95" s="182" t="s">
        <v>141</v>
      </c>
      <c r="D95" s="183"/>
      <c r="E95" s="158"/>
      <c r="F95" s="158"/>
      <c r="G95" s="137"/>
      <c r="H95" s="180" t="s">
        <v>56</v>
      </c>
      <c r="I95" s="180"/>
      <c r="J95" s="180"/>
      <c r="K95" s="87"/>
      <c r="L95" s="95"/>
      <c r="M95" s="180" t="s">
        <v>57</v>
      </c>
      <c r="N95" s="180"/>
      <c r="O95" s="181"/>
      <c r="P95" s="52"/>
      <c r="Q95" s="52"/>
    </row>
    <row r="96" spans="2:17" ht="15" x14ac:dyDescent="0.2">
      <c r="C96" s="186" t="s">
        <v>82</v>
      </c>
      <c r="D96" s="187"/>
      <c r="E96" s="111" t="s">
        <v>83</v>
      </c>
      <c r="F96" s="97">
        <v>102</v>
      </c>
      <c r="G96" s="123"/>
      <c r="H96" s="125" t="str">
        <f>_xlfn.IFNA(VLOOKUP(1,K97:K106,1,FALSE),"")</f>
        <v/>
      </c>
      <c r="I96" s="126"/>
      <c r="J96" s="127" t="str">
        <f>IFERROR(F96*H96,"")</f>
        <v/>
      </c>
      <c r="K96" s="128"/>
      <c r="L96" s="126"/>
      <c r="M96" s="125" t="str">
        <f>_xlfn.IFNA(VLOOKUP(1,P97:P106,1,FALSE),"")</f>
        <v/>
      </c>
      <c r="N96" s="129"/>
      <c r="O96" s="130" t="str">
        <f>IFERROR(F96*M96,"")</f>
        <v/>
      </c>
      <c r="P96" s="48"/>
      <c r="Q96" s="48"/>
    </row>
    <row r="97" spans="3:17" ht="15" x14ac:dyDescent="0.2">
      <c r="C97" s="171" t="s">
        <v>5</v>
      </c>
      <c r="D97" s="172"/>
      <c r="E97" s="116" t="s">
        <v>22</v>
      </c>
      <c r="F97" s="79">
        <v>1.66</v>
      </c>
      <c r="G97" s="84"/>
      <c r="H97" s="106"/>
      <c r="I97" s="95"/>
      <c r="J97" s="21">
        <f t="shared" ref="J97:J106" si="22">IFERROR(F97*H97,"")</f>
        <v>0</v>
      </c>
      <c r="K97" s="114" t="str">
        <f>IF(H97&gt;0.01,1,"0")</f>
        <v>0</v>
      </c>
      <c r="L97" s="95"/>
      <c r="M97" s="106"/>
      <c r="N97" s="84"/>
      <c r="O97" s="27">
        <f t="shared" ref="O97:O106" si="23">IFERROR(F97*M97,"")</f>
        <v>0</v>
      </c>
      <c r="P97" s="114" t="str">
        <f>IF(M97&gt;0.01,1,"0")</f>
        <v>0</v>
      </c>
      <c r="Q97" s="48"/>
    </row>
    <row r="98" spans="3:17" ht="15" x14ac:dyDescent="0.2">
      <c r="C98" s="171" t="s">
        <v>111</v>
      </c>
      <c r="D98" s="172"/>
      <c r="E98" s="116" t="s">
        <v>22</v>
      </c>
      <c r="F98" s="79">
        <v>0.54</v>
      </c>
      <c r="G98" s="84"/>
      <c r="H98" s="106"/>
      <c r="I98" s="95"/>
      <c r="J98" s="21">
        <f t="shared" si="22"/>
        <v>0</v>
      </c>
      <c r="K98" s="114" t="str">
        <f t="shared" ref="K98:K106" si="24">IF(H98&gt;0.01,1,"0")</f>
        <v>0</v>
      </c>
      <c r="L98" s="95"/>
      <c r="M98" s="106"/>
      <c r="N98" s="84"/>
      <c r="O98" s="27">
        <f t="shared" si="23"/>
        <v>0</v>
      </c>
      <c r="P98" s="114" t="str">
        <f t="shared" ref="P98:P106" si="25">IF(M98&gt;0.01,1,"0")</f>
        <v>0</v>
      </c>
      <c r="Q98" s="48"/>
    </row>
    <row r="99" spans="3:17" ht="15" x14ac:dyDescent="0.2">
      <c r="C99" s="171" t="s">
        <v>6</v>
      </c>
      <c r="D99" s="172"/>
      <c r="E99" s="116" t="s">
        <v>22</v>
      </c>
      <c r="F99" s="79">
        <v>1.66</v>
      </c>
      <c r="G99" s="84"/>
      <c r="H99" s="26"/>
      <c r="I99" s="95"/>
      <c r="J99" s="21">
        <f t="shared" si="22"/>
        <v>0</v>
      </c>
      <c r="K99" s="114" t="str">
        <f t="shared" si="24"/>
        <v>0</v>
      </c>
      <c r="L99" s="95"/>
      <c r="M99" s="26"/>
      <c r="N99" s="84"/>
      <c r="O99" s="27">
        <f t="shared" si="23"/>
        <v>0</v>
      </c>
      <c r="P99" s="114" t="str">
        <f t="shared" si="25"/>
        <v>0</v>
      </c>
      <c r="Q99" s="48"/>
    </row>
    <row r="100" spans="3:17" ht="15" x14ac:dyDescent="0.2">
      <c r="C100" s="171" t="s">
        <v>110</v>
      </c>
      <c r="D100" s="172"/>
      <c r="E100" s="116" t="s">
        <v>29</v>
      </c>
      <c r="F100" s="79">
        <v>34</v>
      </c>
      <c r="G100" s="84"/>
      <c r="H100" s="26"/>
      <c r="I100" s="95"/>
      <c r="J100" s="21">
        <f t="shared" si="22"/>
        <v>0</v>
      </c>
      <c r="K100" s="114" t="str">
        <f t="shared" si="24"/>
        <v>0</v>
      </c>
      <c r="L100" s="95"/>
      <c r="M100" s="26"/>
      <c r="N100" s="84"/>
      <c r="O100" s="27">
        <f t="shared" si="23"/>
        <v>0</v>
      </c>
      <c r="P100" s="114" t="str">
        <f t="shared" si="25"/>
        <v>0</v>
      </c>
      <c r="Q100" s="48"/>
    </row>
    <row r="101" spans="3:17" ht="15" x14ac:dyDescent="0.2">
      <c r="C101" s="171" t="s">
        <v>112</v>
      </c>
      <c r="D101" s="172"/>
      <c r="E101" s="105" t="s">
        <v>29</v>
      </c>
      <c r="F101" s="79">
        <v>151</v>
      </c>
      <c r="G101" s="84"/>
      <c r="H101" s="26"/>
      <c r="I101" s="95"/>
      <c r="J101" s="21">
        <f t="shared" si="22"/>
        <v>0</v>
      </c>
      <c r="K101" s="114" t="str">
        <f t="shared" si="24"/>
        <v>0</v>
      </c>
      <c r="L101" s="95"/>
      <c r="M101" s="26"/>
      <c r="N101" s="84"/>
      <c r="O101" s="27">
        <f t="shared" si="23"/>
        <v>0</v>
      </c>
      <c r="P101" s="114" t="str">
        <f t="shared" si="25"/>
        <v>0</v>
      </c>
      <c r="Q101" s="48"/>
    </row>
    <row r="102" spans="3:17" ht="15" x14ac:dyDescent="0.2">
      <c r="C102" s="171" t="s">
        <v>113</v>
      </c>
      <c r="D102" s="172"/>
      <c r="E102" s="105" t="s">
        <v>29</v>
      </c>
      <c r="F102" s="79">
        <v>110</v>
      </c>
      <c r="G102" s="84"/>
      <c r="H102" s="26"/>
      <c r="I102" s="95"/>
      <c r="J102" s="21">
        <f t="shared" si="22"/>
        <v>0</v>
      </c>
      <c r="K102" s="114" t="str">
        <f t="shared" si="24"/>
        <v>0</v>
      </c>
      <c r="L102" s="95"/>
      <c r="M102" s="107"/>
      <c r="N102" s="84"/>
      <c r="O102" s="27">
        <f t="shared" si="23"/>
        <v>0</v>
      </c>
      <c r="P102" s="114" t="str">
        <f t="shared" si="25"/>
        <v>0</v>
      </c>
      <c r="Q102" s="48"/>
    </row>
    <row r="103" spans="3:17" ht="15" x14ac:dyDescent="0.2">
      <c r="C103" s="171" t="s">
        <v>7</v>
      </c>
      <c r="D103" s="172"/>
      <c r="E103" s="105" t="s">
        <v>29</v>
      </c>
      <c r="F103" s="79">
        <v>22</v>
      </c>
      <c r="G103" s="84"/>
      <c r="H103" s="26"/>
      <c r="I103" s="95"/>
      <c r="J103" s="21">
        <f t="shared" si="22"/>
        <v>0</v>
      </c>
      <c r="K103" s="114" t="str">
        <f t="shared" si="24"/>
        <v>0</v>
      </c>
      <c r="L103" s="95"/>
      <c r="M103" s="26"/>
      <c r="N103" s="84"/>
      <c r="O103" s="27">
        <f t="shared" si="23"/>
        <v>0</v>
      </c>
      <c r="P103" s="114" t="str">
        <f t="shared" si="25"/>
        <v>0</v>
      </c>
      <c r="Q103" s="48"/>
    </row>
    <row r="104" spans="3:17" ht="15" x14ac:dyDescent="0.2">
      <c r="C104" s="171" t="s">
        <v>114</v>
      </c>
      <c r="D104" s="172"/>
      <c r="E104" s="105" t="s">
        <v>29</v>
      </c>
      <c r="F104" s="79">
        <v>176</v>
      </c>
      <c r="G104" s="84"/>
      <c r="H104" s="26"/>
      <c r="I104" s="95"/>
      <c r="J104" s="21">
        <f t="shared" si="22"/>
        <v>0</v>
      </c>
      <c r="K104" s="114" t="str">
        <f t="shared" si="24"/>
        <v>0</v>
      </c>
      <c r="L104" s="95"/>
      <c r="M104" s="26"/>
      <c r="N104" s="84"/>
      <c r="O104" s="27">
        <f t="shared" si="23"/>
        <v>0</v>
      </c>
      <c r="P104" s="114" t="str">
        <f t="shared" si="25"/>
        <v>0</v>
      </c>
      <c r="Q104" s="48"/>
    </row>
    <row r="105" spans="3:17" ht="15" x14ac:dyDescent="0.2">
      <c r="C105" s="171" t="s">
        <v>115</v>
      </c>
      <c r="D105" s="172"/>
      <c r="E105" s="105" t="s">
        <v>29</v>
      </c>
      <c r="F105" s="79">
        <v>41</v>
      </c>
      <c r="G105" s="84"/>
      <c r="H105" s="26"/>
      <c r="I105" s="95"/>
      <c r="J105" s="21">
        <f t="shared" si="22"/>
        <v>0</v>
      </c>
      <c r="K105" s="114" t="str">
        <f t="shared" si="24"/>
        <v>0</v>
      </c>
      <c r="L105" s="95"/>
      <c r="M105" s="26"/>
      <c r="N105" s="84"/>
      <c r="O105" s="27">
        <f t="shared" si="23"/>
        <v>0</v>
      </c>
      <c r="P105" s="114" t="str">
        <f t="shared" si="25"/>
        <v>0</v>
      </c>
      <c r="Q105" s="48"/>
    </row>
    <row r="106" spans="3:17" ht="15" x14ac:dyDescent="0.2">
      <c r="C106" s="86" t="s">
        <v>50</v>
      </c>
      <c r="D106" s="80"/>
      <c r="E106" s="88" t="s">
        <v>10</v>
      </c>
      <c r="F106" s="44">
        <v>0.05</v>
      </c>
      <c r="G106" s="84"/>
      <c r="H106" s="26"/>
      <c r="I106" s="95"/>
      <c r="J106" s="21">
        <f t="shared" si="22"/>
        <v>0</v>
      </c>
      <c r="K106" s="114" t="str">
        <f t="shared" si="24"/>
        <v>0</v>
      </c>
      <c r="L106" s="95"/>
      <c r="M106" s="26"/>
      <c r="N106" s="84"/>
      <c r="O106" s="27">
        <f t="shared" si="23"/>
        <v>0</v>
      </c>
      <c r="P106" s="114" t="str">
        <f t="shared" si="25"/>
        <v>0</v>
      </c>
      <c r="Q106" s="48"/>
    </row>
    <row r="107" spans="3:17" ht="15.75" x14ac:dyDescent="0.25">
      <c r="C107" s="191"/>
      <c r="D107" s="192"/>
      <c r="E107" s="192"/>
      <c r="F107" s="192"/>
      <c r="G107" s="84"/>
      <c r="H107" s="29" t="s">
        <v>49</v>
      </c>
      <c r="I107" s="95"/>
      <c r="J107" s="22">
        <f>SUM(J96:J106)</f>
        <v>0</v>
      </c>
      <c r="K107" s="47"/>
      <c r="L107" s="95"/>
      <c r="M107" s="29" t="s">
        <v>49</v>
      </c>
      <c r="N107" s="84"/>
      <c r="O107" s="113">
        <f>SUM(O96:O106)</f>
        <v>0</v>
      </c>
      <c r="P107" s="67"/>
      <c r="Q107" s="67"/>
    </row>
    <row r="108" spans="3:17" ht="16.5" thickBot="1" x14ac:dyDescent="0.3">
      <c r="C108" s="175" t="s">
        <v>40</v>
      </c>
      <c r="D108" s="176"/>
      <c r="E108" s="23" t="s">
        <v>80</v>
      </c>
      <c r="F108" s="81">
        <f>J107+O107</f>
        <v>0</v>
      </c>
      <c r="G108" s="84"/>
      <c r="H108" s="89"/>
      <c r="I108" s="24"/>
      <c r="J108" s="100" t="s">
        <v>106</v>
      </c>
      <c r="K108" s="28"/>
      <c r="L108" s="25" t="s">
        <v>31</v>
      </c>
      <c r="M108" s="109">
        <f>IF(J107&gt;0,264,0)+IF(O107&gt;0,264,0)+F108</f>
        <v>0</v>
      </c>
      <c r="N108" s="193"/>
      <c r="O108" s="194"/>
      <c r="P108" s="62"/>
      <c r="Q108" s="62"/>
    </row>
    <row r="109" spans="3:17" s="19" customFormat="1" ht="7.5" customHeight="1" thickTop="1" thickBot="1" x14ac:dyDescent="0.25">
      <c r="C109" s="162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4"/>
      <c r="P109" s="63"/>
      <c r="Q109" s="63"/>
    </row>
    <row r="110" spans="3:17" s="19" customFormat="1" ht="6.75" customHeight="1" x14ac:dyDescent="0.2">
      <c r="C110" s="177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9"/>
      <c r="P110" s="63"/>
      <c r="Q110" s="63"/>
    </row>
    <row r="111" spans="3:17" ht="15" customHeight="1" x14ac:dyDescent="0.2">
      <c r="C111" s="182" t="s">
        <v>148</v>
      </c>
      <c r="D111" s="183"/>
      <c r="E111" s="158"/>
      <c r="F111" s="158"/>
      <c r="G111" s="137"/>
      <c r="H111" s="180" t="s">
        <v>61</v>
      </c>
      <c r="I111" s="180"/>
      <c r="J111" s="180"/>
      <c r="K111" s="87"/>
      <c r="L111" s="95"/>
      <c r="M111" s="180" t="s">
        <v>62</v>
      </c>
      <c r="N111" s="180"/>
      <c r="O111" s="181"/>
      <c r="P111" s="52"/>
      <c r="Q111" s="52"/>
    </row>
    <row r="112" spans="3:17" ht="15" x14ac:dyDescent="0.2">
      <c r="C112" s="186" t="s">
        <v>82</v>
      </c>
      <c r="D112" s="187"/>
      <c r="E112" s="111" t="s">
        <v>83</v>
      </c>
      <c r="F112" s="97">
        <v>102</v>
      </c>
      <c r="G112" s="123"/>
      <c r="H112" s="125" t="str">
        <f>_xlfn.IFNA(VLOOKUP(1,K113:K114,1,FALSE),"")</f>
        <v/>
      </c>
      <c r="I112" s="126"/>
      <c r="J112" s="127" t="str">
        <f>IFERROR(F112*H112,"")</f>
        <v/>
      </c>
      <c r="K112" s="128"/>
      <c r="L112" s="126"/>
      <c r="M112" s="125" t="str">
        <f>_xlfn.IFNA(VLOOKUP(1,P113:P114,1,FALSE),"")</f>
        <v/>
      </c>
      <c r="N112" s="129"/>
      <c r="O112" s="130" t="str">
        <f>IFERROR(F112*M112,"")</f>
        <v/>
      </c>
      <c r="P112" s="48"/>
      <c r="Q112" s="48"/>
    </row>
    <row r="113" spans="3:17" ht="15" x14ac:dyDescent="0.2">
      <c r="C113" s="171" t="s">
        <v>17</v>
      </c>
      <c r="D113" s="172"/>
      <c r="E113" s="105" t="s">
        <v>29</v>
      </c>
      <c r="F113" s="79">
        <v>44</v>
      </c>
      <c r="G113" s="84"/>
      <c r="H113" s="106"/>
      <c r="I113" s="95"/>
      <c r="J113" s="21">
        <f t="shared" ref="J113:J114" si="26">IFERROR(F113*H113,"")</f>
        <v>0</v>
      </c>
      <c r="K113" s="114" t="str">
        <f>IF(H113&gt;0.01,1,"0")</f>
        <v>0</v>
      </c>
      <c r="L113" s="95"/>
      <c r="M113" s="106"/>
      <c r="N113" s="84"/>
      <c r="O113" s="27">
        <f t="shared" ref="O113:O114" si="27">IFERROR(F113*M113,"")</f>
        <v>0</v>
      </c>
      <c r="P113" s="114" t="str">
        <f>IF(M113&gt;0.01,1,"0")</f>
        <v>0</v>
      </c>
      <c r="Q113" s="48"/>
    </row>
    <row r="114" spans="3:17" ht="15" x14ac:dyDescent="0.2">
      <c r="C114" s="104" t="s">
        <v>50</v>
      </c>
      <c r="D114" s="80"/>
      <c r="E114" s="105" t="s">
        <v>10</v>
      </c>
      <c r="F114" s="44">
        <v>0.05</v>
      </c>
      <c r="G114" s="84"/>
      <c r="H114" s="26"/>
      <c r="I114" s="95"/>
      <c r="J114" s="21">
        <f t="shared" si="26"/>
        <v>0</v>
      </c>
      <c r="K114" s="114" t="str">
        <f>IF(H114&gt;0.01,1,"0")</f>
        <v>0</v>
      </c>
      <c r="L114" s="95"/>
      <c r="M114" s="26"/>
      <c r="N114" s="84"/>
      <c r="O114" s="27">
        <f t="shared" si="27"/>
        <v>0</v>
      </c>
      <c r="P114" s="114" t="str">
        <f>IF(M114&gt;0.01,1,"0")</f>
        <v>0</v>
      </c>
      <c r="Q114" s="48"/>
    </row>
    <row r="115" spans="3:17" ht="15.75" x14ac:dyDescent="0.25">
      <c r="C115" s="206"/>
      <c r="D115" s="207"/>
      <c r="E115" s="207"/>
      <c r="F115" s="207"/>
      <c r="G115" s="84"/>
      <c r="H115" s="29" t="s">
        <v>49</v>
      </c>
      <c r="I115" s="95"/>
      <c r="J115" s="22">
        <f>SUM(J112:J114)</f>
        <v>0</v>
      </c>
      <c r="K115" s="47"/>
      <c r="L115" s="95"/>
      <c r="M115" s="29" t="s">
        <v>49</v>
      </c>
      <c r="N115" s="84"/>
      <c r="O115" s="113">
        <f>SUM(O112:O114)</f>
        <v>0</v>
      </c>
      <c r="P115" s="53"/>
      <c r="Q115" s="53"/>
    </row>
    <row r="116" spans="3:17" ht="16.5" thickBot="1" x14ac:dyDescent="0.3">
      <c r="C116" s="175" t="s">
        <v>44</v>
      </c>
      <c r="D116" s="176"/>
      <c r="E116" s="23" t="s">
        <v>80</v>
      </c>
      <c r="F116" s="81">
        <f>J115+O115</f>
        <v>0</v>
      </c>
      <c r="G116" s="84"/>
      <c r="H116" s="89"/>
      <c r="I116" s="24"/>
      <c r="J116" s="100" t="s">
        <v>106</v>
      </c>
      <c r="K116" s="28"/>
      <c r="L116" s="25" t="s">
        <v>31</v>
      </c>
      <c r="M116" s="109">
        <f>IF(J115&gt;0,264,0)+IF(O115&gt;0,264,0)+F116</f>
        <v>0</v>
      </c>
      <c r="N116" s="193"/>
      <c r="O116" s="194"/>
      <c r="P116" s="62"/>
      <c r="Q116" s="62"/>
    </row>
    <row r="117" spans="3:17" s="19" customFormat="1" ht="6.75" customHeight="1" thickTop="1" thickBot="1" x14ac:dyDescent="0.25">
      <c r="C117" s="162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4"/>
      <c r="P117" s="63"/>
      <c r="Q117" s="63"/>
    </row>
    <row r="118" spans="3:17" ht="6.75" customHeight="1" x14ac:dyDescent="0.25">
      <c r="C118" s="208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10"/>
      <c r="P118" s="65"/>
      <c r="Q118" s="65"/>
    </row>
    <row r="119" spans="3:17" ht="15" customHeight="1" x14ac:dyDescent="0.2">
      <c r="C119" s="182" t="s">
        <v>149</v>
      </c>
      <c r="D119" s="183"/>
      <c r="E119" s="158"/>
      <c r="F119" s="158"/>
      <c r="G119" s="137"/>
      <c r="H119" s="180" t="s">
        <v>54</v>
      </c>
      <c r="I119" s="180"/>
      <c r="J119" s="180"/>
      <c r="K119" s="87"/>
      <c r="L119" s="95"/>
      <c r="M119" s="180" t="s">
        <v>55</v>
      </c>
      <c r="N119" s="180"/>
      <c r="O119" s="181"/>
      <c r="P119" s="52"/>
      <c r="Q119" s="52"/>
    </row>
    <row r="120" spans="3:17" ht="15" x14ac:dyDescent="0.2">
      <c r="C120" s="186" t="s">
        <v>82</v>
      </c>
      <c r="D120" s="187"/>
      <c r="E120" s="111" t="s">
        <v>83</v>
      </c>
      <c r="F120" s="97">
        <v>102</v>
      </c>
      <c r="G120" s="123"/>
      <c r="H120" s="125" t="str">
        <f>_xlfn.IFNA(VLOOKUP(1,K121:K123,1,FALSE),"")</f>
        <v/>
      </c>
      <c r="I120" s="126"/>
      <c r="J120" s="127" t="str">
        <f>IFERROR(F120*H120,"")</f>
        <v/>
      </c>
      <c r="K120" s="128"/>
      <c r="L120" s="126"/>
      <c r="M120" s="125" t="str">
        <f>_xlfn.IFNA(VLOOKUP(1,P121:P123,1,FALSE),"")</f>
        <v/>
      </c>
      <c r="N120" s="129"/>
      <c r="O120" s="130" t="str">
        <f t="shared" ref="O120:O123" si="28">IFERROR(F120*M120,"")</f>
        <v/>
      </c>
      <c r="P120" s="48"/>
      <c r="Q120" s="48"/>
    </row>
    <row r="121" spans="3:17" ht="15" x14ac:dyDescent="0.2">
      <c r="C121" s="171" t="s">
        <v>35</v>
      </c>
      <c r="D121" s="172"/>
      <c r="E121" s="105" t="s">
        <v>29</v>
      </c>
      <c r="F121" s="79">
        <v>374</v>
      </c>
      <c r="G121" s="84"/>
      <c r="H121" s="106"/>
      <c r="I121" s="95"/>
      <c r="J121" s="21">
        <f t="shared" ref="J121:J123" si="29">IFERROR(F121*H121,"")</f>
        <v>0</v>
      </c>
      <c r="K121" s="114" t="str">
        <f>IF(H121&gt;0.01,1,"0")</f>
        <v>0</v>
      </c>
      <c r="L121" s="95"/>
      <c r="M121" s="106"/>
      <c r="N121" s="84"/>
      <c r="O121" s="27">
        <f t="shared" si="28"/>
        <v>0</v>
      </c>
      <c r="P121" s="114" t="str">
        <f>IF(M121&gt;0.01,1,"0")</f>
        <v>0</v>
      </c>
      <c r="Q121" s="48"/>
    </row>
    <row r="122" spans="3:17" ht="15" x14ac:dyDescent="0.2">
      <c r="C122" s="171" t="s">
        <v>36</v>
      </c>
      <c r="D122" s="172"/>
      <c r="E122" s="105" t="s">
        <v>29</v>
      </c>
      <c r="F122" s="79">
        <v>132</v>
      </c>
      <c r="G122" s="84"/>
      <c r="H122" s="26"/>
      <c r="I122" s="95"/>
      <c r="J122" s="21">
        <f t="shared" si="29"/>
        <v>0</v>
      </c>
      <c r="K122" s="114" t="str">
        <f t="shared" ref="K122:K123" si="30">IF(H122&gt;0.01,1,"0")</f>
        <v>0</v>
      </c>
      <c r="L122" s="95"/>
      <c r="M122" s="26"/>
      <c r="N122" s="84"/>
      <c r="O122" s="27">
        <f t="shared" si="28"/>
        <v>0</v>
      </c>
      <c r="P122" s="114" t="str">
        <f t="shared" ref="P122:P123" si="31">IF(M122&gt;0.01,1,"0")</f>
        <v>0</v>
      </c>
      <c r="Q122" s="48"/>
    </row>
    <row r="123" spans="3:17" ht="15" x14ac:dyDescent="0.2">
      <c r="C123" s="86" t="s">
        <v>50</v>
      </c>
      <c r="D123" s="80"/>
      <c r="E123" s="88" t="s">
        <v>10</v>
      </c>
      <c r="F123" s="44">
        <v>0.05</v>
      </c>
      <c r="G123" s="84"/>
      <c r="H123" s="26"/>
      <c r="I123" s="95"/>
      <c r="J123" s="21">
        <f t="shared" si="29"/>
        <v>0</v>
      </c>
      <c r="K123" s="114" t="str">
        <f t="shared" si="30"/>
        <v>0</v>
      </c>
      <c r="L123" s="95"/>
      <c r="M123" s="106"/>
      <c r="N123" s="84"/>
      <c r="O123" s="27">
        <f t="shared" si="28"/>
        <v>0</v>
      </c>
      <c r="P123" s="114" t="str">
        <f t="shared" si="31"/>
        <v>0</v>
      </c>
      <c r="Q123" s="48"/>
    </row>
    <row r="124" spans="3:17" ht="15.75" x14ac:dyDescent="0.25">
      <c r="C124" s="191"/>
      <c r="D124" s="192"/>
      <c r="E124" s="192"/>
      <c r="F124" s="192"/>
      <c r="G124" s="84"/>
      <c r="H124" s="29" t="s">
        <v>49</v>
      </c>
      <c r="I124" s="95"/>
      <c r="J124" s="22">
        <f>SUM(J120:J123)</f>
        <v>0</v>
      </c>
      <c r="K124" s="47"/>
      <c r="L124" s="95"/>
      <c r="M124" s="29" t="s">
        <v>49</v>
      </c>
      <c r="N124" s="84"/>
      <c r="O124" s="113">
        <f>SUM(O120:O123)</f>
        <v>0</v>
      </c>
      <c r="P124" s="53"/>
      <c r="Q124" s="53"/>
    </row>
    <row r="125" spans="3:17" ht="16.5" thickBot="1" x14ac:dyDescent="0.3">
      <c r="C125" s="175" t="s">
        <v>39</v>
      </c>
      <c r="D125" s="176"/>
      <c r="E125" s="23" t="s">
        <v>80</v>
      </c>
      <c r="F125" s="81">
        <f>J124+O124</f>
        <v>0</v>
      </c>
      <c r="G125" s="84"/>
      <c r="I125" s="24"/>
      <c r="J125" s="100" t="s">
        <v>106</v>
      </c>
      <c r="K125" s="28"/>
      <c r="L125" s="25" t="s">
        <v>31</v>
      </c>
      <c r="M125" s="109">
        <f>IF(J124&gt;0,264,0)+IF(O124&gt;0,264,0)+F125</f>
        <v>0</v>
      </c>
      <c r="N125" s="193"/>
      <c r="O125" s="194"/>
      <c r="P125" s="62"/>
      <c r="Q125" s="62"/>
    </row>
    <row r="126" spans="3:17" s="19" customFormat="1" ht="6.75" customHeight="1" thickTop="1" thickBot="1" x14ac:dyDescent="0.25">
      <c r="C126" s="162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4"/>
      <c r="P126" s="63"/>
      <c r="Q126" s="63"/>
    </row>
    <row r="127" spans="3:17" ht="6" customHeight="1" x14ac:dyDescent="0.2">
      <c r="C127" s="157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9"/>
      <c r="P127" s="61"/>
      <c r="Q127" s="61"/>
    </row>
    <row r="128" spans="3:17" ht="15" customHeight="1" x14ac:dyDescent="0.2">
      <c r="C128" s="182" t="s">
        <v>150</v>
      </c>
      <c r="D128" s="183"/>
      <c r="E128" s="158"/>
      <c r="F128" s="158"/>
      <c r="G128" s="137"/>
      <c r="H128" s="180" t="s">
        <v>63</v>
      </c>
      <c r="I128" s="180"/>
      <c r="J128" s="180"/>
      <c r="K128" s="87"/>
      <c r="L128" s="95"/>
      <c r="M128" s="180" t="s">
        <v>64</v>
      </c>
      <c r="N128" s="180"/>
      <c r="O128" s="181"/>
      <c r="P128" s="52"/>
      <c r="Q128" s="52"/>
    </row>
    <row r="129" spans="3:17" ht="15" x14ac:dyDescent="0.2">
      <c r="C129" s="186" t="s">
        <v>82</v>
      </c>
      <c r="D129" s="187"/>
      <c r="E129" s="111" t="s">
        <v>83</v>
      </c>
      <c r="F129" s="97">
        <v>102</v>
      </c>
      <c r="G129" s="123"/>
      <c r="H129" s="125" t="str">
        <f>_xlfn.IFNA(VLOOKUP(1,K130:K138,1,FALSE),"")</f>
        <v/>
      </c>
      <c r="I129" s="126"/>
      <c r="J129" s="127" t="str">
        <f>IFERROR(F129*H129,"")</f>
        <v/>
      </c>
      <c r="K129" s="128"/>
      <c r="L129" s="126"/>
      <c r="M129" s="125" t="str">
        <f>_xlfn.IFNA(VLOOKUP(1,P130:P138,1,FALSE),"")</f>
        <v/>
      </c>
      <c r="N129" s="129"/>
      <c r="O129" s="130" t="str">
        <f t="shared" ref="O129:O138" si="32">IFERROR(F129*M129,"")</f>
        <v/>
      </c>
      <c r="P129" s="48"/>
      <c r="Q129" s="48"/>
    </row>
    <row r="130" spans="3:17" ht="15" x14ac:dyDescent="0.2">
      <c r="C130" s="171" t="s">
        <v>93</v>
      </c>
      <c r="D130" s="172"/>
      <c r="E130" s="105" t="s">
        <v>29</v>
      </c>
      <c r="F130" s="79">
        <v>73</v>
      </c>
      <c r="G130" s="84"/>
      <c r="H130" s="106"/>
      <c r="I130" s="95"/>
      <c r="J130" s="21">
        <f t="shared" ref="J130:J138" si="33">IFERROR(F130*H130,"")</f>
        <v>0</v>
      </c>
      <c r="K130" s="114" t="str">
        <f>IF(H130&gt;0.01,1,"0")</f>
        <v>0</v>
      </c>
      <c r="L130" s="95"/>
      <c r="M130" s="106"/>
      <c r="N130" s="84"/>
      <c r="O130" s="27">
        <f t="shared" si="32"/>
        <v>0</v>
      </c>
      <c r="P130" s="114" t="str">
        <f>IF(M130&gt;0.01,1,"0")</f>
        <v>0</v>
      </c>
      <c r="Q130" s="48"/>
    </row>
    <row r="131" spans="3:17" ht="15" x14ac:dyDescent="0.2">
      <c r="C131" s="171" t="s">
        <v>92</v>
      </c>
      <c r="D131" s="172"/>
      <c r="E131" s="105" t="s">
        <v>29</v>
      </c>
      <c r="F131" s="79">
        <v>54</v>
      </c>
      <c r="G131" s="84"/>
      <c r="H131" s="106"/>
      <c r="I131" s="95"/>
      <c r="J131" s="21">
        <f t="shared" si="33"/>
        <v>0</v>
      </c>
      <c r="K131" s="114" t="str">
        <f t="shared" ref="K131:K138" si="34">IF(H131&gt;0.01,1,"0")</f>
        <v>0</v>
      </c>
      <c r="L131" s="95"/>
      <c r="M131" s="106"/>
      <c r="N131" s="84"/>
      <c r="O131" s="27">
        <f t="shared" si="32"/>
        <v>0</v>
      </c>
      <c r="P131" s="114" t="str">
        <f t="shared" ref="P131:P138" si="35">IF(M131&gt;0.01,1,"0")</f>
        <v>0</v>
      </c>
      <c r="Q131" s="48"/>
    </row>
    <row r="132" spans="3:17" ht="15" x14ac:dyDescent="0.2">
      <c r="C132" s="171" t="s">
        <v>13</v>
      </c>
      <c r="D132" s="172"/>
      <c r="E132" s="105" t="s">
        <v>29</v>
      </c>
      <c r="F132" s="79">
        <v>44</v>
      </c>
      <c r="G132" s="84"/>
      <c r="H132" s="26"/>
      <c r="I132" s="95"/>
      <c r="J132" s="21">
        <f t="shared" si="33"/>
        <v>0</v>
      </c>
      <c r="K132" s="114" t="str">
        <f t="shared" si="34"/>
        <v>0</v>
      </c>
      <c r="L132" s="95"/>
      <c r="M132" s="106"/>
      <c r="N132" s="84"/>
      <c r="O132" s="27">
        <f t="shared" si="32"/>
        <v>0</v>
      </c>
      <c r="P132" s="114" t="str">
        <f t="shared" si="35"/>
        <v>0</v>
      </c>
      <c r="Q132" s="48"/>
    </row>
    <row r="133" spans="3:17" ht="15" x14ac:dyDescent="0.2">
      <c r="C133" s="171" t="s">
        <v>32</v>
      </c>
      <c r="D133" s="172"/>
      <c r="E133" s="105" t="s">
        <v>26</v>
      </c>
      <c r="F133" s="79">
        <v>0.6</v>
      </c>
      <c r="G133" s="84"/>
      <c r="H133" s="117"/>
      <c r="I133" s="95"/>
      <c r="J133" s="21">
        <f t="shared" si="33"/>
        <v>0</v>
      </c>
      <c r="K133" s="114" t="str">
        <f t="shared" si="34"/>
        <v>0</v>
      </c>
      <c r="L133" s="95"/>
      <c r="M133" s="106"/>
      <c r="N133" s="84"/>
      <c r="O133" s="27">
        <f t="shared" si="32"/>
        <v>0</v>
      </c>
      <c r="P133" s="114" t="str">
        <f t="shared" si="35"/>
        <v>0</v>
      </c>
      <c r="Q133" s="48"/>
    </row>
    <row r="134" spans="3:17" ht="15" x14ac:dyDescent="0.2">
      <c r="C134" s="149" t="s">
        <v>86</v>
      </c>
      <c r="D134" s="150"/>
      <c r="E134" s="105" t="s">
        <v>22</v>
      </c>
      <c r="F134" s="79">
        <v>1.32</v>
      </c>
      <c r="G134" s="84"/>
      <c r="H134" s="26"/>
      <c r="I134" s="95"/>
      <c r="J134" s="21">
        <f t="shared" si="33"/>
        <v>0</v>
      </c>
      <c r="K134" s="114" t="str">
        <f t="shared" si="34"/>
        <v>0</v>
      </c>
      <c r="L134" s="95"/>
      <c r="M134" s="106"/>
      <c r="N134" s="84"/>
      <c r="O134" s="27">
        <f t="shared" si="32"/>
        <v>0</v>
      </c>
      <c r="P134" s="114" t="str">
        <f t="shared" si="35"/>
        <v>0</v>
      </c>
      <c r="Q134" s="48"/>
    </row>
    <row r="135" spans="3:17" ht="15" x14ac:dyDescent="0.2">
      <c r="C135" s="149" t="s">
        <v>136</v>
      </c>
      <c r="D135" s="150"/>
      <c r="E135" s="105" t="s">
        <v>84</v>
      </c>
      <c r="F135" s="79">
        <v>88</v>
      </c>
      <c r="G135" s="84"/>
      <c r="H135" s="106"/>
      <c r="I135" s="95"/>
      <c r="J135" s="21">
        <f t="shared" si="33"/>
        <v>0</v>
      </c>
      <c r="K135" s="114" t="str">
        <f t="shared" si="34"/>
        <v>0</v>
      </c>
      <c r="L135" s="95"/>
      <c r="M135" s="106"/>
      <c r="N135" s="84"/>
      <c r="O135" s="27">
        <f t="shared" si="32"/>
        <v>0</v>
      </c>
      <c r="P135" s="114" t="str">
        <f t="shared" si="35"/>
        <v>0</v>
      </c>
      <c r="Q135" s="48"/>
    </row>
    <row r="136" spans="3:17" ht="15" x14ac:dyDescent="0.2">
      <c r="C136" s="171" t="s">
        <v>109</v>
      </c>
      <c r="D136" s="172"/>
      <c r="E136" s="105" t="s">
        <v>29</v>
      </c>
      <c r="F136" s="79">
        <v>352</v>
      </c>
      <c r="G136" s="84"/>
      <c r="H136" s="26"/>
      <c r="I136" s="95"/>
      <c r="J136" s="21">
        <f>IFERROR(F136*H136,"")</f>
        <v>0</v>
      </c>
      <c r="K136" s="114" t="str">
        <f>IF(H136&gt;0.01,1,"0")</f>
        <v>0</v>
      </c>
      <c r="L136" s="95"/>
      <c r="M136" s="106"/>
      <c r="N136" s="84"/>
      <c r="O136" s="27">
        <f>IFERROR(F136*M136,"")</f>
        <v>0</v>
      </c>
      <c r="P136" s="114" t="str">
        <f>IF(M136&gt;0.01,1,"0")</f>
        <v>0</v>
      </c>
      <c r="Q136" s="48"/>
    </row>
    <row r="137" spans="3:17" ht="15" x14ac:dyDescent="0.2">
      <c r="C137" s="188" t="s">
        <v>135</v>
      </c>
      <c r="D137" s="189"/>
      <c r="E137" s="105" t="s">
        <v>29</v>
      </c>
      <c r="F137" s="79">
        <v>5306</v>
      </c>
      <c r="G137" s="84"/>
      <c r="H137" s="117"/>
      <c r="I137" s="95"/>
      <c r="J137" s="21">
        <f>IFERROR(F137*H137,"")</f>
        <v>0</v>
      </c>
      <c r="K137" s="114" t="str">
        <f>IF(H137&gt;0.01,1,"0")</f>
        <v>0</v>
      </c>
      <c r="L137" s="95"/>
      <c r="M137" s="95"/>
      <c r="N137" s="95"/>
      <c r="O137" s="136"/>
      <c r="P137" s="68"/>
      <c r="Q137" s="68"/>
    </row>
    <row r="138" spans="3:17" ht="15" x14ac:dyDescent="0.2">
      <c r="C138" s="86" t="s">
        <v>50</v>
      </c>
      <c r="D138" s="80"/>
      <c r="E138" s="88" t="s">
        <v>10</v>
      </c>
      <c r="F138" s="44">
        <v>0.05</v>
      </c>
      <c r="G138" s="84"/>
      <c r="H138" s="26"/>
      <c r="I138" s="95"/>
      <c r="J138" s="21">
        <f t="shared" si="33"/>
        <v>0</v>
      </c>
      <c r="K138" s="114" t="str">
        <f t="shared" si="34"/>
        <v>0</v>
      </c>
      <c r="L138" s="95"/>
      <c r="M138" s="106"/>
      <c r="N138" s="84"/>
      <c r="O138" s="27">
        <f t="shared" si="32"/>
        <v>0</v>
      </c>
      <c r="P138" s="114" t="str">
        <f t="shared" si="35"/>
        <v>0</v>
      </c>
      <c r="Q138" s="48"/>
    </row>
    <row r="139" spans="3:17" ht="15.75" x14ac:dyDescent="0.25">
      <c r="C139" s="191"/>
      <c r="D139" s="192"/>
      <c r="E139" s="192"/>
      <c r="F139" s="192"/>
      <c r="G139" s="84"/>
      <c r="H139" s="29" t="s">
        <v>49</v>
      </c>
      <c r="I139" s="95"/>
      <c r="J139" s="22">
        <f>SUM(J129:J138)</f>
        <v>0</v>
      </c>
      <c r="K139" s="47"/>
      <c r="L139" s="95"/>
      <c r="M139" s="29" t="s">
        <v>49</v>
      </c>
      <c r="N139" s="84"/>
      <c r="O139" s="113">
        <f>SUM(O129:O138)</f>
        <v>0</v>
      </c>
      <c r="P139" s="53"/>
      <c r="Q139" s="53"/>
    </row>
    <row r="140" spans="3:17" ht="16.5" thickBot="1" x14ac:dyDescent="0.3">
      <c r="C140" s="175" t="s">
        <v>43</v>
      </c>
      <c r="D140" s="176"/>
      <c r="E140" s="23" t="s">
        <v>80</v>
      </c>
      <c r="F140" s="81">
        <f>J139+O139</f>
        <v>0</v>
      </c>
      <c r="G140" s="84"/>
      <c r="H140" s="89"/>
      <c r="I140" s="24"/>
      <c r="J140" s="100" t="s">
        <v>106</v>
      </c>
      <c r="K140" s="28"/>
      <c r="L140" s="25" t="s">
        <v>31</v>
      </c>
      <c r="M140" s="109">
        <f>IF(J139&gt;0,264,0)+IF(O139&gt;0,264,0)+F140</f>
        <v>0</v>
      </c>
      <c r="N140" s="193"/>
      <c r="O140" s="194"/>
      <c r="P140" s="62"/>
      <c r="Q140" s="62"/>
    </row>
    <row r="141" spans="3:17" s="19" customFormat="1" ht="6" customHeight="1" thickTop="1" thickBot="1" x14ac:dyDescent="0.25">
      <c r="C141" s="162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4"/>
      <c r="P141" s="63"/>
      <c r="Q141" s="63"/>
    </row>
    <row r="142" spans="3:17" ht="6" customHeight="1" x14ac:dyDescent="0.2">
      <c r="C142" s="157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9"/>
      <c r="P142" s="61"/>
      <c r="Q142" s="61"/>
    </row>
    <row r="143" spans="3:17" ht="15" customHeight="1" x14ac:dyDescent="0.2">
      <c r="C143" s="182" t="s">
        <v>153</v>
      </c>
      <c r="D143" s="183"/>
      <c r="E143" s="158"/>
      <c r="F143" s="158"/>
      <c r="G143" s="137"/>
      <c r="H143" s="180" t="s">
        <v>167</v>
      </c>
      <c r="I143" s="180"/>
      <c r="J143" s="180"/>
      <c r="K143" s="141"/>
      <c r="L143" s="95"/>
      <c r="M143" s="180"/>
      <c r="N143" s="180"/>
      <c r="O143" s="181"/>
      <c r="P143" s="52"/>
      <c r="Q143" s="52"/>
    </row>
    <row r="144" spans="3:17" ht="15" x14ac:dyDescent="0.2">
      <c r="C144" s="186" t="s">
        <v>82</v>
      </c>
      <c r="D144" s="187"/>
      <c r="E144" s="111" t="s">
        <v>83</v>
      </c>
      <c r="F144" s="97">
        <v>102</v>
      </c>
      <c r="G144" s="144"/>
      <c r="H144" s="125" t="str">
        <f>_xlfn.IFNA(VLOOKUP(1,K145:K154,1,FALSE),"")</f>
        <v/>
      </c>
      <c r="I144" s="126"/>
      <c r="J144" s="127" t="str">
        <f>IFERROR(F144*H144,"")</f>
        <v/>
      </c>
      <c r="K144" s="128"/>
      <c r="L144" s="126"/>
      <c r="M144" s="145" t="s">
        <v>168</v>
      </c>
      <c r="N144" s="129"/>
      <c r="O144" s="130" t="str">
        <f t="shared" ref="O144" si="36">IFERROR(F144*M144,"")</f>
        <v/>
      </c>
      <c r="P144" s="48"/>
      <c r="Q144" s="48"/>
    </row>
    <row r="145" spans="3:17" ht="15" x14ac:dyDescent="0.2">
      <c r="C145" s="171" t="s">
        <v>154</v>
      </c>
      <c r="D145" s="172"/>
      <c r="E145" s="124" t="s">
        <v>160</v>
      </c>
      <c r="F145" s="79">
        <v>2500</v>
      </c>
      <c r="G145" s="84"/>
      <c r="H145" s="106"/>
      <c r="I145" s="95"/>
      <c r="J145" s="21">
        <f t="shared" ref="J145:J148" si="37">IFERROR(F145*H145,"")</f>
        <v>0</v>
      </c>
      <c r="K145" s="114" t="str">
        <f>IF(H145&gt;0.01,1,"0")</f>
        <v>0</v>
      </c>
      <c r="L145" s="95"/>
      <c r="M145" s="184"/>
      <c r="N145" s="184"/>
      <c r="O145" s="185"/>
      <c r="P145" s="114" t="str">
        <f>IF(M145&gt;0.01,1,"0")</f>
        <v>0</v>
      </c>
      <c r="Q145" s="48"/>
    </row>
    <row r="146" spans="3:17" ht="15" x14ac:dyDescent="0.2">
      <c r="C146" s="171" t="s">
        <v>164</v>
      </c>
      <c r="D146" s="172"/>
      <c r="E146" s="124" t="s">
        <v>160</v>
      </c>
      <c r="F146" s="79">
        <v>500</v>
      </c>
      <c r="G146" s="84"/>
      <c r="H146" s="106"/>
      <c r="I146" s="95"/>
      <c r="J146" s="21">
        <f t="shared" si="37"/>
        <v>0</v>
      </c>
      <c r="K146" s="114" t="str">
        <f t="shared" ref="K146:K149" si="38">IF(H146&gt;0.01,1,"0")</f>
        <v>0</v>
      </c>
      <c r="L146" s="95"/>
      <c r="M146" s="184"/>
      <c r="N146" s="184"/>
      <c r="O146" s="185"/>
      <c r="P146" s="114" t="str">
        <f t="shared" ref="P146:P149" si="39">IF(M146&gt;0.01,1,"0")</f>
        <v>0</v>
      </c>
      <c r="Q146" s="48"/>
    </row>
    <row r="147" spans="3:17" ht="15" x14ac:dyDescent="0.2">
      <c r="C147" s="171" t="s">
        <v>155</v>
      </c>
      <c r="D147" s="172"/>
      <c r="E147" s="124" t="s">
        <v>160</v>
      </c>
      <c r="F147" s="79">
        <v>500</v>
      </c>
      <c r="G147" s="84"/>
      <c r="H147" s="26"/>
      <c r="I147" s="95"/>
      <c r="J147" s="21">
        <f t="shared" si="37"/>
        <v>0</v>
      </c>
      <c r="K147" s="114" t="str">
        <f t="shared" si="38"/>
        <v>0</v>
      </c>
      <c r="L147" s="95"/>
      <c r="M147" s="184"/>
      <c r="N147" s="184"/>
      <c r="O147" s="185"/>
      <c r="P147" s="114" t="str">
        <f t="shared" si="39"/>
        <v>0</v>
      </c>
      <c r="Q147" s="48"/>
    </row>
    <row r="148" spans="3:17" ht="15" x14ac:dyDescent="0.2">
      <c r="C148" s="171" t="s">
        <v>163</v>
      </c>
      <c r="D148" s="172"/>
      <c r="E148" s="124" t="s">
        <v>160</v>
      </c>
      <c r="F148" s="79">
        <v>50</v>
      </c>
      <c r="G148" s="84"/>
      <c r="H148" s="26"/>
      <c r="I148" s="95"/>
      <c r="J148" s="21">
        <f t="shared" si="37"/>
        <v>0</v>
      </c>
      <c r="K148" s="114" t="str">
        <f t="shared" si="38"/>
        <v>0</v>
      </c>
      <c r="L148" s="95"/>
      <c r="M148" s="184"/>
      <c r="N148" s="184"/>
      <c r="O148" s="185"/>
      <c r="P148" s="114" t="str">
        <f t="shared" si="39"/>
        <v>0</v>
      </c>
      <c r="Q148" s="48"/>
    </row>
    <row r="149" spans="3:17" ht="15" x14ac:dyDescent="0.2">
      <c r="C149" s="149" t="s">
        <v>156</v>
      </c>
      <c r="D149" s="150"/>
      <c r="E149" s="124" t="s">
        <v>83</v>
      </c>
      <c r="F149" s="79">
        <v>50</v>
      </c>
      <c r="G149" s="84"/>
      <c r="H149" s="26"/>
      <c r="I149" s="95"/>
      <c r="J149" s="21">
        <f>IF(K149=1,($F$149)*1,IFERROR(F149*H149,""))</f>
        <v>0</v>
      </c>
      <c r="K149" s="114" t="str">
        <f t="shared" si="38"/>
        <v>0</v>
      </c>
      <c r="L149" s="95"/>
      <c r="M149" s="211" t="s">
        <v>169</v>
      </c>
      <c r="N149" s="212"/>
      <c r="O149" s="213"/>
      <c r="P149" s="114">
        <f t="shared" si="39"/>
        <v>1</v>
      </c>
      <c r="Q149" s="48"/>
    </row>
    <row r="150" spans="3:17" ht="15" x14ac:dyDescent="0.2">
      <c r="C150" s="171" t="s">
        <v>161</v>
      </c>
      <c r="D150" s="172"/>
      <c r="E150" s="124" t="s">
        <v>160</v>
      </c>
      <c r="F150" s="79">
        <v>75</v>
      </c>
      <c r="G150" s="84"/>
      <c r="H150" s="26"/>
      <c r="I150" s="95"/>
      <c r="J150" s="21">
        <f>IFERROR(F150*H150,"")</f>
        <v>0</v>
      </c>
      <c r="K150" s="114" t="str">
        <f>IF(H150&gt;0.01,1,"0")</f>
        <v>0</v>
      </c>
      <c r="L150" s="95"/>
      <c r="M150" s="184"/>
      <c r="N150" s="184"/>
      <c r="O150" s="185"/>
      <c r="P150" s="114" t="str">
        <f>IF(M150&gt;0.01,1,"0")</f>
        <v>0</v>
      </c>
      <c r="Q150" s="48"/>
    </row>
    <row r="151" spans="3:17" ht="15" x14ac:dyDescent="0.2">
      <c r="C151" s="171" t="s">
        <v>157</v>
      </c>
      <c r="D151" s="172"/>
      <c r="E151" s="124" t="s">
        <v>160</v>
      </c>
      <c r="F151" s="79">
        <v>20</v>
      </c>
      <c r="G151" s="84"/>
      <c r="H151" s="26"/>
      <c r="I151" s="95"/>
      <c r="J151" s="21">
        <f>IFERROR(F151*H151,"")</f>
        <v>0</v>
      </c>
      <c r="K151" s="114" t="str">
        <f>IF(H151&gt;0.01,1,"0")</f>
        <v>0</v>
      </c>
      <c r="L151" s="95"/>
      <c r="M151" s="184"/>
      <c r="N151" s="184"/>
      <c r="O151" s="185"/>
      <c r="P151" s="114" t="str">
        <f>IF(M151&gt;0.01,1,"0")</f>
        <v>0</v>
      </c>
      <c r="Q151" s="48"/>
    </row>
    <row r="152" spans="3:17" ht="15" customHeight="1" x14ac:dyDescent="0.2">
      <c r="C152" s="171" t="s">
        <v>158</v>
      </c>
      <c r="D152" s="172"/>
      <c r="E152" s="124" t="s">
        <v>162</v>
      </c>
      <c r="F152" s="79">
        <v>75</v>
      </c>
      <c r="G152" s="84"/>
      <c r="H152" s="26"/>
      <c r="I152" s="95"/>
      <c r="J152" s="21">
        <f>IFERROR(F152*H152,"")</f>
        <v>0</v>
      </c>
      <c r="K152" s="114" t="str">
        <f>IF(H152&gt;0.01,1,"0")</f>
        <v>0</v>
      </c>
      <c r="L152" s="95"/>
      <c r="M152" s="184"/>
      <c r="N152" s="184"/>
      <c r="O152" s="185"/>
      <c r="P152" s="114" t="str">
        <f>IF(M152&gt;0.01,1,"0")</f>
        <v>0</v>
      </c>
      <c r="Q152" s="48"/>
    </row>
    <row r="153" spans="3:17" ht="15" customHeight="1" x14ac:dyDescent="0.2">
      <c r="C153" s="171" t="s">
        <v>159</v>
      </c>
      <c r="D153" s="172"/>
      <c r="E153" s="124" t="s">
        <v>162</v>
      </c>
      <c r="F153" s="79">
        <v>22</v>
      </c>
      <c r="G153" s="84"/>
      <c r="H153" s="26"/>
      <c r="I153" s="95"/>
      <c r="J153" s="21">
        <f>IFERROR(F153*H153,"")</f>
        <v>0</v>
      </c>
      <c r="K153" s="114" t="str">
        <f>IF(H153&gt;0.01,1,"0")</f>
        <v>0</v>
      </c>
      <c r="L153" s="95"/>
      <c r="M153" s="184"/>
      <c r="N153" s="184"/>
      <c r="O153" s="185"/>
      <c r="P153" s="114" t="str">
        <f>IF(M153&gt;0.01,1,"0")</f>
        <v>0</v>
      </c>
      <c r="Q153" s="48"/>
    </row>
    <row r="154" spans="3:17" ht="15" x14ac:dyDescent="0.2">
      <c r="C154" s="142" t="s">
        <v>50</v>
      </c>
      <c r="D154" s="80"/>
      <c r="E154" s="124" t="s">
        <v>10</v>
      </c>
      <c r="F154" s="44">
        <v>0.05</v>
      </c>
      <c r="G154" s="84"/>
      <c r="H154" s="26"/>
      <c r="I154" s="95"/>
      <c r="J154" s="21">
        <f t="shared" ref="J154" si="40">IFERROR(F154*H154,"")</f>
        <v>0</v>
      </c>
      <c r="K154" s="114" t="str">
        <f t="shared" ref="K154" si="41">IF(H154&gt;0.01,1,"0")</f>
        <v>0</v>
      </c>
      <c r="L154" s="95"/>
      <c r="M154" s="184"/>
      <c r="N154" s="184"/>
      <c r="O154" s="185"/>
      <c r="P154" s="114" t="str">
        <f t="shared" ref="P154" si="42">IF(M154&gt;0.01,1,"0")</f>
        <v>0</v>
      </c>
      <c r="Q154" s="48"/>
    </row>
    <row r="155" spans="3:17" ht="15.75" x14ac:dyDescent="0.25">
      <c r="C155" s="191"/>
      <c r="D155" s="192"/>
      <c r="E155" s="192"/>
      <c r="F155" s="192"/>
      <c r="G155" s="84"/>
      <c r="H155" s="29" t="s">
        <v>49</v>
      </c>
      <c r="I155" s="95"/>
      <c r="J155" s="22">
        <f>SUM(J144:J154)</f>
        <v>0</v>
      </c>
      <c r="K155" s="47"/>
      <c r="L155" s="95"/>
      <c r="M155" s="184"/>
      <c r="N155" s="184"/>
      <c r="O155" s="185"/>
      <c r="P155" s="53"/>
      <c r="Q155" s="53"/>
    </row>
    <row r="156" spans="3:17" ht="16.5" thickBot="1" x14ac:dyDescent="0.3">
      <c r="C156" s="175" t="s">
        <v>165</v>
      </c>
      <c r="D156" s="176"/>
      <c r="E156" s="23" t="s">
        <v>80</v>
      </c>
      <c r="F156" s="81">
        <f>J155+O155</f>
        <v>0</v>
      </c>
      <c r="G156" s="84"/>
      <c r="H156" s="143"/>
      <c r="I156" s="24"/>
      <c r="J156" s="100" t="s">
        <v>166</v>
      </c>
      <c r="K156" s="28"/>
      <c r="L156" s="25" t="s">
        <v>31</v>
      </c>
      <c r="M156" s="109">
        <f>IF(J155&gt;0,0,0)+IF(O155&gt;0,0,0)+F156</f>
        <v>0</v>
      </c>
      <c r="N156" s="193"/>
      <c r="O156" s="194"/>
      <c r="P156" s="62"/>
      <c r="Q156" s="62"/>
    </row>
    <row r="157" spans="3:17" s="19" customFormat="1" ht="6" customHeight="1" thickTop="1" thickBot="1" x14ac:dyDescent="0.25">
      <c r="C157" s="162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4"/>
      <c r="P157" s="63"/>
      <c r="Q157" s="63"/>
    </row>
    <row r="158" spans="3:17" ht="6.75" customHeight="1" x14ac:dyDescent="0.2">
      <c r="C158" s="157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9"/>
      <c r="P158" s="61"/>
      <c r="Q158" s="61"/>
    </row>
    <row r="159" spans="3:17" ht="15" customHeight="1" x14ac:dyDescent="0.2">
      <c r="C159" s="182" t="s">
        <v>151</v>
      </c>
      <c r="D159" s="183"/>
      <c r="E159" s="158"/>
      <c r="F159" s="158"/>
      <c r="G159" s="137"/>
      <c r="H159" s="180" t="s">
        <v>58</v>
      </c>
      <c r="I159" s="180"/>
      <c r="J159" s="180"/>
      <c r="K159" s="87"/>
      <c r="L159" s="95"/>
      <c r="M159" s="180" t="s">
        <v>59</v>
      </c>
      <c r="N159" s="180"/>
      <c r="O159" s="181"/>
      <c r="P159" s="52"/>
      <c r="Q159" s="52"/>
    </row>
    <row r="160" spans="3:17" ht="15" x14ac:dyDescent="0.2">
      <c r="C160" s="186" t="s">
        <v>82</v>
      </c>
      <c r="D160" s="187"/>
      <c r="E160" s="111" t="s">
        <v>83</v>
      </c>
      <c r="F160" s="97">
        <v>102</v>
      </c>
      <c r="G160" s="123"/>
      <c r="H160" s="125" t="str">
        <f>_xlfn.IFNA(VLOOKUP(1,K161:K175,1,FALSE),"")</f>
        <v/>
      </c>
      <c r="I160" s="126"/>
      <c r="J160" s="127" t="str">
        <f>IFERROR(F160*H160,"")</f>
        <v/>
      </c>
      <c r="K160" s="128"/>
      <c r="L160" s="126"/>
      <c r="M160" s="125" t="str">
        <f>_xlfn.IFNA(VLOOKUP(1,P161:P175,1,FALSE),"")</f>
        <v/>
      </c>
      <c r="N160" s="135"/>
      <c r="O160" s="130" t="str">
        <f t="shared" ref="O160:O175" si="43">IFERROR(F160*M160,"")</f>
        <v/>
      </c>
      <c r="P160" s="48"/>
      <c r="Q160" s="48"/>
    </row>
    <row r="161" spans="3:17" ht="15" x14ac:dyDescent="0.2">
      <c r="C161" s="171" t="s">
        <v>11</v>
      </c>
      <c r="D161" s="172"/>
      <c r="E161" s="105" t="s">
        <v>22</v>
      </c>
      <c r="F161" s="79">
        <v>1.76</v>
      </c>
      <c r="G161" s="84"/>
      <c r="H161" s="106"/>
      <c r="I161" s="95"/>
      <c r="J161" s="21">
        <f t="shared" ref="J161:J175" si="44">IFERROR(F161*H161,"")</f>
        <v>0</v>
      </c>
      <c r="K161" s="114" t="str">
        <f>IF(H161&gt;0.01,1,"0")</f>
        <v>0</v>
      </c>
      <c r="L161" s="95"/>
      <c r="M161" s="106"/>
      <c r="N161" s="84"/>
      <c r="O161" s="27">
        <f t="shared" si="43"/>
        <v>0</v>
      </c>
      <c r="P161" s="114" t="str">
        <f>IF(M161&gt;0.01,1,"0")</f>
        <v>0</v>
      </c>
      <c r="Q161" s="48"/>
    </row>
    <row r="162" spans="3:17" ht="15" x14ac:dyDescent="0.2">
      <c r="C162" s="171" t="s">
        <v>116</v>
      </c>
      <c r="D162" s="172"/>
      <c r="E162" s="105" t="s">
        <v>22</v>
      </c>
      <c r="F162" s="79">
        <v>0.54</v>
      </c>
      <c r="G162" s="84"/>
      <c r="H162" s="106"/>
      <c r="I162" s="95"/>
      <c r="J162" s="21">
        <f t="shared" si="44"/>
        <v>0</v>
      </c>
      <c r="K162" s="114" t="str">
        <f t="shared" ref="K162:K175" si="45">IF(H162&gt;0.01,1,"0")</f>
        <v>0</v>
      </c>
      <c r="L162" s="95"/>
      <c r="M162" s="106"/>
      <c r="N162" s="84"/>
      <c r="O162" s="27">
        <f t="shared" si="43"/>
        <v>0</v>
      </c>
      <c r="P162" s="114" t="str">
        <f t="shared" ref="P162:P175" si="46">IF(M162&gt;0.01,1,"0")</f>
        <v>0</v>
      </c>
      <c r="Q162" s="48"/>
    </row>
    <row r="163" spans="3:17" ht="15" x14ac:dyDescent="0.2">
      <c r="C163" s="171" t="s">
        <v>98</v>
      </c>
      <c r="D163" s="172"/>
      <c r="E163" s="105" t="s">
        <v>29</v>
      </c>
      <c r="F163" s="79">
        <v>47</v>
      </c>
      <c r="G163" s="84"/>
      <c r="H163" s="26"/>
      <c r="I163" s="95"/>
      <c r="J163" s="21">
        <f t="shared" si="44"/>
        <v>0</v>
      </c>
      <c r="K163" s="114" t="str">
        <f t="shared" si="45"/>
        <v>0</v>
      </c>
      <c r="L163" s="95"/>
      <c r="M163" s="106"/>
      <c r="N163" s="84"/>
      <c r="O163" s="27">
        <f t="shared" si="43"/>
        <v>0</v>
      </c>
      <c r="P163" s="114" t="str">
        <f t="shared" si="46"/>
        <v>0</v>
      </c>
      <c r="Q163" s="48"/>
    </row>
    <row r="164" spans="3:17" ht="15" x14ac:dyDescent="0.2">
      <c r="C164" s="171" t="s">
        <v>117</v>
      </c>
      <c r="D164" s="172"/>
      <c r="E164" s="105" t="s">
        <v>29</v>
      </c>
      <c r="F164" s="79">
        <v>65</v>
      </c>
      <c r="G164" s="84"/>
      <c r="H164" s="26"/>
      <c r="I164" s="95"/>
      <c r="J164" s="21">
        <f t="shared" si="44"/>
        <v>0</v>
      </c>
      <c r="K164" s="114" t="str">
        <f t="shared" si="45"/>
        <v>0</v>
      </c>
      <c r="L164" s="95"/>
      <c r="M164" s="106"/>
      <c r="N164" s="84"/>
      <c r="O164" s="27">
        <f t="shared" si="43"/>
        <v>0</v>
      </c>
      <c r="P164" s="114" t="str">
        <f t="shared" si="46"/>
        <v>0</v>
      </c>
      <c r="Q164" s="48"/>
    </row>
    <row r="165" spans="3:17" ht="15" x14ac:dyDescent="0.2">
      <c r="C165" s="171" t="s">
        <v>118</v>
      </c>
      <c r="D165" s="172"/>
      <c r="E165" s="105" t="s">
        <v>29</v>
      </c>
      <c r="F165" s="79">
        <v>34</v>
      </c>
      <c r="G165" s="84"/>
      <c r="H165" s="26"/>
      <c r="I165" s="95"/>
      <c r="J165" s="21">
        <f t="shared" si="44"/>
        <v>0</v>
      </c>
      <c r="K165" s="114" t="str">
        <f t="shared" si="45"/>
        <v>0</v>
      </c>
      <c r="L165" s="95"/>
      <c r="M165" s="106"/>
      <c r="N165" s="84"/>
      <c r="O165" s="27">
        <f t="shared" si="43"/>
        <v>0</v>
      </c>
      <c r="P165" s="114" t="str">
        <f t="shared" si="46"/>
        <v>0</v>
      </c>
      <c r="Q165" s="48"/>
    </row>
    <row r="166" spans="3:17" ht="15" x14ac:dyDescent="0.2">
      <c r="C166" s="171" t="s">
        <v>28</v>
      </c>
      <c r="D166" s="172"/>
      <c r="E166" s="105" t="s">
        <v>29</v>
      </c>
      <c r="F166" s="79">
        <v>29</v>
      </c>
      <c r="G166" s="84"/>
      <c r="H166" s="26"/>
      <c r="I166" s="95"/>
      <c r="J166" s="21">
        <f t="shared" si="44"/>
        <v>0</v>
      </c>
      <c r="K166" s="114" t="str">
        <f t="shared" si="45"/>
        <v>0</v>
      </c>
      <c r="L166" s="95"/>
      <c r="M166" s="106"/>
      <c r="N166" s="84"/>
      <c r="O166" s="27">
        <f t="shared" si="43"/>
        <v>0</v>
      </c>
      <c r="P166" s="114" t="str">
        <f t="shared" si="46"/>
        <v>0</v>
      </c>
      <c r="Q166" s="48"/>
    </row>
    <row r="167" spans="3:17" ht="15" x14ac:dyDescent="0.2">
      <c r="C167" s="171" t="s">
        <v>152</v>
      </c>
      <c r="D167" s="172"/>
      <c r="E167" s="105" t="s">
        <v>22</v>
      </c>
      <c r="F167" s="79">
        <v>1.76</v>
      </c>
      <c r="G167" s="84"/>
      <c r="H167" s="26"/>
      <c r="I167" s="95"/>
      <c r="J167" s="21">
        <f t="shared" si="44"/>
        <v>0</v>
      </c>
      <c r="K167" s="114" t="str">
        <f t="shared" si="45"/>
        <v>0</v>
      </c>
      <c r="L167" s="95"/>
      <c r="M167" s="106"/>
      <c r="N167" s="84"/>
      <c r="O167" s="27">
        <f t="shared" si="43"/>
        <v>0</v>
      </c>
      <c r="P167" s="114" t="str">
        <f t="shared" si="46"/>
        <v>0</v>
      </c>
      <c r="Q167" s="48"/>
    </row>
    <row r="168" spans="3:17" ht="15" x14ac:dyDescent="0.2">
      <c r="C168" s="171" t="s">
        <v>12</v>
      </c>
      <c r="D168" s="172"/>
      <c r="E168" s="105" t="s">
        <v>29</v>
      </c>
      <c r="F168" s="79">
        <v>157</v>
      </c>
      <c r="G168" s="84"/>
      <c r="H168" s="26"/>
      <c r="I168" s="95"/>
      <c r="J168" s="21">
        <f t="shared" si="44"/>
        <v>0</v>
      </c>
      <c r="K168" s="114" t="str">
        <f t="shared" si="45"/>
        <v>0</v>
      </c>
      <c r="L168" s="95"/>
      <c r="M168" s="106"/>
      <c r="N168" s="84"/>
      <c r="O168" s="27">
        <f t="shared" si="43"/>
        <v>0</v>
      </c>
      <c r="P168" s="114" t="str">
        <f t="shared" si="46"/>
        <v>0</v>
      </c>
      <c r="Q168" s="48"/>
    </row>
    <row r="169" spans="3:17" ht="15" x14ac:dyDescent="0.2">
      <c r="C169" s="171" t="s">
        <v>85</v>
      </c>
      <c r="D169" s="172"/>
      <c r="E169" s="105" t="s">
        <v>29</v>
      </c>
      <c r="F169" s="79">
        <v>34</v>
      </c>
      <c r="G169" s="84"/>
      <c r="H169" s="26"/>
      <c r="I169" s="95"/>
      <c r="J169" s="21">
        <f t="shared" si="44"/>
        <v>0</v>
      </c>
      <c r="K169" s="114" t="str">
        <f t="shared" si="45"/>
        <v>0</v>
      </c>
      <c r="L169" s="95"/>
      <c r="M169" s="106"/>
      <c r="N169" s="84"/>
      <c r="O169" s="27">
        <f t="shared" si="43"/>
        <v>0</v>
      </c>
      <c r="P169" s="114" t="str">
        <f t="shared" si="46"/>
        <v>0</v>
      </c>
      <c r="Q169" s="48"/>
    </row>
    <row r="170" spans="3:17" ht="15" x14ac:dyDescent="0.2">
      <c r="C170" s="171" t="s">
        <v>119</v>
      </c>
      <c r="D170" s="172"/>
      <c r="E170" s="105" t="s">
        <v>29</v>
      </c>
      <c r="F170" s="79">
        <v>81</v>
      </c>
      <c r="G170" s="84"/>
      <c r="H170" s="26"/>
      <c r="I170" s="95"/>
      <c r="J170" s="21">
        <f t="shared" si="44"/>
        <v>0</v>
      </c>
      <c r="K170" s="114" t="str">
        <f t="shared" si="45"/>
        <v>0</v>
      </c>
      <c r="L170" s="95"/>
      <c r="M170" s="106"/>
      <c r="N170" s="84"/>
      <c r="O170" s="27">
        <f t="shared" si="43"/>
        <v>0</v>
      </c>
      <c r="P170" s="114" t="str">
        <f t="shared" si="46"/>
        <v>0</v>
      </c>
      <c r="Q170" s="48"/>
    </row>
    <row r="171" spans="3:17" ht="15" x14ac:dyDescent="0.2">
      <c r="C171" s="149" t="s">
        <v>91</v>
      </c>
      <c r="D171" s="150"/>
      <c r="E171" s="105" t="s">
        <v>29</v>
      </c>
      <c r="F171" s="79">
        <v>62</v>
      </c>
      <c r="G171" s="84"/>
      <c r="H171" s="26"/>
      <c r="I171" s="95"/>
      <c r="J171" s="21">
        <f t="shared" si="44"/>
        <v>0</v>
      </c>
      <c r="K171" s="114" t="str">
        <f t="shared" si="45"/>
        <v>0</v>
      </c>
      <c r="L171" s="95"/>
      <c r="M171" s="106"/>
      <c r="N171" s="84"/>
      <c r="O171" s="27">
        <f t="shared" si="43"/>
        <v>0</v>
      </c>
      <c r="P171" s="114" t="str">
        <f t="shared" si="46"/>
        <v>0</v>
      </c>
      <c r="Q171" s="48"/>
    </row>
    <row r="172" spans="3:17" ht="15" x14ac:dyDescent="0.2">
      <c r="C172" s="171" t="s">
        <v>37</v>
      </c>
      <c r="D172" s="172"/>
      <c r="E172" s="105" t="s">
        <v>29</v>
      </c>
      <c r="F172" s="79">
        <v>153</v>
      </c>
      <c r="G172" s="84"/>
      <c r="H172" s="26"/>
      <c r="I172" s="95"/>
      <c r="J172" s="21">
        <f t="shared" si="44"/>
        <v>0</v>
      </c>
      <c r="K172" s="114" t="str">
        <f t="shared" si="45"/>
        <v>0</v>
      </c>
      <c r="L172" s="95"/>
      <c r="M172" s="106"/>
      <c r="N172" s="84"/>
      <c r="O172" s="27">
        <f t="shared" si="43"/>
        <v>0</v>
      </c>
      <c r="P172" s="114" t="str">
        <f t="shared" si="46"/>
        <v>0</v>
      </c>
      <c r="Q172" s="48"/>
    </row>
    <row r="173" spans="3:17" ht="15" x14ac:dyDescent="0.2">
      <c r="C173" s="171" t="s">
        <v>20</v>
      </c>
      <c r="D173" s="172"/>
      <c r="E173" s="105" t="s">
        <v>29</v>
      </c>
      <c r="F173" s="79">
        <v>97</v>
      </c>
      <c r="G173" s="84"/>
      <c r="H173" s="26"/>
      <c r="I173" s="95"/>
      <c r="J173" s="21">
        <f t="shared" si="44"/>
        <v>0</v>
      </c>
      <c r="K173" s="114" t="str">
        <f t="shared" si="45"/>
        <v>0</v>
      </c>
      <c r="L173" s="95"/>
      <c r="M173" s="106"/>
      <c r="N173" s="84"/>
      <c r="O173" s="27">
        <f t="shared" si="43"/>
        <v>0</v>
      </c>
      <c r="P173" s="114" t="str">
        <f t="shared" si="46"/>
        <v>0</v>
      </c>
      <c r="Q173" s="48"/>
    </row>
    <row r="174" spans="3:17" ht="15" x14ac:dyDescent="0.2">
      <c r="C174" s="171" t="s">
        <v>89</v>
      </c>
      <c r="D174" s="172"/>
      <c r="E174" s="105" t="s">
        <v>29</v>
      </c>
      <c r="F174" s="79">
        <v>25</v>
      </c>
      <c r="G174" s="84"/>
      <c r="H174" s="26"/>
      <c r="I174" s="95"/>
      <c r="J174" s="21">
        <f t="shared" si="44"/>
        <v>0</v>
      </c>
      <c r="K174" s="114" t="str">
        <f t="shared" si="45"/>
        <v>0</v>
      </c>
      <c r="L174" s="95"/>
      <c r="M174" s="106"/>
      <c r="N174" s="84"/>
      <c r="O174" s="27">
        <f t="shared" si="43"/>
        <v>0</v>
      </c>
      <c r="P174" s="114" t="str">
        <f t="shared" si="46"/>
        <v>0</v>
      </c>
      <c r="Q174" s="48"/>
    </row>
    <row r="175" spans="3:17" ht="15" x14ac:dyDescent="0.2">
      <c r="C175" s="73" t="s">
        <v>50</v>
      </c>
      <c r="D175" s="50"/>
      <c r="E175" s="88" t="s">
        <v>10</v>
      </c>
      <c r="F175" s="44">
        <v>0.05</v>
      </c>
      <c r="G175" s="84"/>
      <c r="H175" s="26"/>
      <c r="I175" s="95"/>
      <c r="J175" s="21">
        <f t="shared" si="44"/>
        <v>0</v>
      </c>
      <c r="K175" s="114" t="str">
        <f t="shared" si="45"/>
        <v>0</v>
      </c>
      <c r="L175" s="95"/>
      <c r="M175" s="106"/>
      <c r="N175" s="84"/>
      <c r="O175" s="27">
        <f t="shared" si="43"/>
        <v>0</v>
      </c>
      <c r="P175" s="114" t="str">
        <f t="shared" si="46"/>
        <v>0</v>
      </c>
      <c r="Q175" s="48"/>
    </row>
    <row r="176" spans="3:17" ht="15.75" x14ac:dyDescent="0.25">
      <c r="C176" s="191"/>
      <c r="D176" s="192"/>
      <c r="E176" s="192"/>
      <c r="F176" s="192"/>
      <c r="G176" s="84"/>
      <c r="H176" s="29" t="s">
        <v>49</v>
      </c>
      <c r="I176" s="95"/>
      <c r="J176" s="22">
        <f>SUM(J160:J175)</f>
        <v>0</v>
      </c>
      <c r="K176" s="47"/>
      <c r="L176" s="95"/>
      <c r="M176" s="29" t="s">
        <v>49</v>
      </c>
      <c r="N176" s="84"/>
      <c r="O176" s="113">
        <f>SUM(O160:O175)</f>
        <v>0</v>
      </c>
      <c r="P176" s="53"/>
      <c r="Q176" s="53"/>
    </row>
    <row r="177" spans="2:17" ht="16.5" thickBot="1" x14ac:dyDescent="0.3">
      <c r="C177" s="175" t="s">
        <v>41</v>
      </c>
      <c r="D177" s="176"/>
      <c r="E177" s="23" t="s">
        <v>80</v>
      </c>
      <c r="F177" s="81">
        <f>J176+O176</f>
        <v>0</v>
      </c>
      <c r="G177" s="84"/>
      <c r="H177" s="77"/>
      <c r="I177" s="51"/>
      <c r="J177" s="100" t="s">
        <v>106</v>
      </c>
      <c r="K177" s="28"/>
      <c r="L177" s="78" t="s">
        <v>31</v>
      </c>
      <c r="M177" s="109">
        <f>IF(J176&gt;0,264,0)+IF(O176&gt;0,264,0)+F177</f>
        <v>0</v>
      </c>
      <c r="N177" s="193"/>
      <c r="O177" s="194"/>
      <c r="P177" s="62"/>
      <c r="Q177" s="62"/>
    </row>
    <row r="178" spans="2:17" s="19" customFormat="1" ht="6" customHeight="1" thickTop="1" thickBot="1" x14ac:dyDescent="0.25">
      <c r="C178" s="162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4"/>
      <c r="P178" s="63"/>
      <c r="Q178" s="63"/>
    </row>
    <row r="179" spans="2:17" ht="20.25" customHeight="1" thickBot="1" x14ac:dyDescent="0.3">
      <c r="C179" s="43" t="s">
        <v>27</v>
      </c>
      <c r="D179" s="43"/>
      <c r="E179" s="16"/>
      <c r="F179" s="16"/>
      <c r="G179" s="16"/>
      <c r="H179" s="16"/>
      <c r="I179" s="39"/>
      <c r="J179" s="83" t="s">
        <v>81</v>
      </c>
      <c r="K179" s="20"/>
      <c r="L179" s="20"/>
      <c r="M179" s="198">
        <f>IF(G180="Y",(M22+M33+M50+M64+M72+M92+M108+M116+M125+M140+M156+M177)*2,M22+M33+M50+M64+M72+M92+M108+M116+M125+M140+M156+M177)</f>
        <v>0</v>
      </c>
      <c r="N179" s="198"/>
      <c r="O179" s="198"/>
      <c r="P179" s="69"/>
      <c r="Q179" s="69"/>
    </row>
    <row r="180" spans="2:17" ht="13.5" customHeight="1" thickTop="1" x14ac:dyDescent="0.2">
      <c r="C180" s="160" t="s">
        <v>100</v>
      </c>
      <c r="D180" s="160"/>
      <c r="E180" s="160"/>
      <c r="F180" s="161"/>
      <c r="G180" s="110" t="s">
        <v>76</v>
      </c>
      <c r="H180" s="15"/>
      <c r="I180" s="2"/>
      <c r="J180" s="9"/>
      <c r="K180" s="49">
        <f>IF(G180="Y",1,0)</f>
        <v>0</v>
      </c>
      <c r="L180" s="3"/>
      <c r="M180" s="15"/>
      <c r="N180" s="1"/>
      <c r="O180" s="10"/>
      <c r="P180" s="70"/>
      <c r="Q180" s="70"/>
    </row>
    <row r="181" spans="2:17" ht="13.5" customHeight="1" x14ac:dyDescent="0.2">
      <c r="C181" s="190"/>
      <c r="D181" s="190"/>
      <c r="E181" s="15"/>
      <c r="F181" s="1"/>
      <c r="G181" s="1"/>
      <c r="H181" s="15"/>
      <c r="I181" s="2"/>
      <c r="J181" s="9"/>
      <c r="K181" s="9"/>
      <c r="L181" s="3"/>
      <c r="M181" s="15"/>
      <c r="N181" s="1"/>
      <c r="O181" s="10"/>
      <c r="P181" s="70"/>
      <c r="Q181" s="70"/>
    </row>
    <row r="182" spans="2:17" ht="13.5" customHeight="1" x14ac:dyDescent="0.2">
      <c r="C182" s="42"/>
      <c r="D182" s="42"/>
      <c r="E182" s="14"/>
      <c r="F182" s="2"/>
      <c r="G182" s="2"/>
      <c r="H182" s="17"/>
      <c r="I182" s="8"/>
      <c r="J182" s="11"/>
      <c r="K182" s="11"/>
      <c r="L182" s="3"/>
      <c r="M182" s="14"/>
      <c r="N182" s="2"/>
      <c r="O182" s="12"/>
      <c r="P182" s="71"/>
      <c r="Q182" s="71"/>
    </row>
    <row r="183" spans="2:17" ht="13.5" customHeight="1" thickBot="1" x14ac:dyDescent="0.25">
      <c r="C183" s="120" t="s">
        <v>105</v>
      </c>
      <c r="D183" s="2"/>
      <c r="E183" s="14"/>
      <c r="F183" s="2"/>
      <c r="G183" s="2"/>
      <c r="H183" s="14"/>
      <c r="I183" s="2"/>
      <c r="J183" s="12"/>
      <c r="K183" s="12"/>
      <c r="L183" s="2"/>
      <c r="M183" s="18"/>
      <c r="N183" s="2"/>
      <c r="O183" s="12"/>
      <c r="P183" s="71"/>
      <c r="Q183" s="71"/>
    </row>
    <row r="184" spans="2:17" ht="10.15" customHeight="1" x14ac:dyDescent="0.2">
      <c r="B184" s="96"/>
      <c r="C184" s="199" t="s">
        <v>75</v>
      </c>
      <c r="D184" s="200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2"/>
      <c r="P184" s="61"/>
      <c r="Q184" s="61"/>
    </row>
    <row r="185" spans="2:17" ht="10.15" customHeight="1" x14ac:dyDescent="0.2">
      <c r="B185" s="96"/>
      <c r="C185" s="203"/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5"/>
      <c r="P185" s="61"/>
      <c r="Q185" s="61"/>
    </row>
    <row r="186" spans="2:17" ht="10.15" customHeight="1" x14ac:dyDescent="0.2">
      <c r="B186" s="96"/>
      <c r="C186" s="203"/>
      <c r="D186" s="204"/>
      <c r="E186" s="204"/>
      <c r="F186" s="204"/>
      <c r="G186" s="204"/>
      <c r="H186" s="204"/>
      <c r="I186" s="204"/>
      <c r="J186" s="204"/>
      <c r="K186" s="204"/>
      <c r="L186" s="204"/>
      <c r="M186" s="204"/>
      <c r="N186" s="204"/>
      <c r="O186" s="205"/>
      <c r="P186" s="61"/>
      <c r="Q186" s="61"/>
    </row>
    <row r="187" spans="2:17" ht="13.5" customHeight="1" x14ac:dyDescent="0.2">
      <c r="C187" s="2"/>
      <c r="D187" s="2"/>
      <c r="E187" s="14"/>
      <c r="F187" s="2"/>
      <c r="G187" s="2"/>
      <c r="H187" s="14"/>
      <c r="I187" s="2"/>
      <c r="J187" s="11"/>
      <c r="K187" s="11"/>
      <c r="L187" s="3"/>
      <c r="M187" s="14"/>
      <c r="N187" s="2"/>
      <c r="O187" s="12"/>
      <c r="P187" s="71"/>
      <c r="Q187" s="71"/>
    </row>
  </sheetData>
  <sheetProtection selectLockedCells="1"/>
  <mergeCells count="232">
    <mergeCell ref="C63:F63"/>
    <mergeCell ref="C64:D64"/>
    <mergeCell ref="C29:D29"/>
    <mergeCell ref="C32:F32"/>
    <mergeCell ref="C35:O35"/>
    <mergeCell ref="H36:J36"/>
    <mergeCell ref="C14:D14"/>
    <mergeCell ref="C16:D16"/>
    <mergeCell ref="N22:O22"/>
    <mergeCell ref="C18:D18"/>
    <mergeCell ref="C15:D15"/>
    <mergeCell ref="C17:D17"/>
    <mergeCell ref="C21:F21"/>
    <mergeCell ref="E25:F25"/>
    <mergeCell ref="C45:D45"/>
    <mergeCell ref="C19:D19"/>
    <mergeCell ref="M36:O36"/>
    <mergeCell ref="C38:D38"/>
    <mergeCell ref="M53:O53"/>
    <mergeCell ref="C22:D22"/>
    <mergeCell ref="C23:O23"/>
    <mergeCell ref="C24:O24"/>
    <mergeCell ref="H25:J25"/>
    <mergeCell ref="M25:O25"/>
    <mergeCell ref="C27:D27"/>
    <mergeCell ref="C28:D28"/>
    <mergeCell ref="C30:D30"/>
    <mergeCell ref="N33:O33"/>
    <mergeCell ref="C36:D36"/>
    <mergeCell ref="E36:F36"/>
    <mergeCell ref="C53:D53"/>
    <mergeCell ref="E53:F53"/>
    <mergeCell ref="C25:D25"/>
    <mergeCell ref="C26:D26"/>
    <mergeCell ref="C37:D37"/>
    <mergeCell ref="C50:D50"/>
    <mergeCell ref="N50:O50"/>
    <mergeCell ref="C41:D41"/>
    <mergeCell ref="C34:O34"/>
    <mergeCell ref="C33:D33"/>
    <mergeCell ref="C39:D39"/>
    <mergeCell ref="C59:D59"/>
    <mergeCell ref="C58:D58"/>
    <mergeCell ref="C73:O73"/>
    <mergeCell ref="G71:G72"/>
    <mergeCell ref="C72:D72"/>
    <mergeCell ref="N72:O72"/>
    <mergeCell ref="C69:D69"/>
    <mergeCell ref="C102:D102"/>
    <mergeCell ref="C40:D40"/>
    <mergeCell ref="C51:O51"/>
    <mergeCell ref="C52:O52"/>
    <mergeCell ref="C42:D42"/>
    <mergeCell ref="C43:D43"/>
    <mergeCell ref="C44:D44"/>
    <mergeCell ref="C46:D46"/>
    <mergeCell ref="C47:D47"/>
    <mergeCell ref="C49:F49"/>
    <mergeCell ref="C60:D60"/>
    <mergeCell ref="N64:O64"/>
    <mergeCell ref="H53:J53"/>
    <mergeCell ref="C85:D85"/>
    <mergeCell ref="C61:D61"/>
    <mergeCell ref="C62:D62"/>
    <mergeCell ref="M75:O75"/>
    <mergeCell ref="C1:O1"/>
    <mergeCell ref="M2:N2"/>
    <mergeCell ref="M9:O9"/>
    <mergeCell ref="C11:D11"/>
    <mergeCell ref="C12:D12"/>
    <mergeCell ref="C5:O5"/>
    <mergeCell ref="I6:L6"/>
    <mergeCell ref="N6:O6"/>
    <mergeCell ref="D2:J2"/>
    <mergeCell ref="E3:N3"/>
    <mergeCell ref="E4:N4"/>
    <mergeCell ref="H9:J9"/>
    <mergeCell ref="C8:O8"/>
    <mergeCell ref="C9:D9"/>
    <mergeCell ref="E9:F9"/>
    <mergeCell ref="C10:D10"/>
    <mergeCell ref="H119:J119"/>
    <mergeCell ref="M119:O119"/>
    <mergeCell ref="C121:D121"/>
    <mergeCell ref="C122:D122"/>
    <mergeCell ref="C134:D134"/>
    <mergeCell ref="M147:O147"/>
    <mergeCell ref="M148:O148"/>
    <mergeCell ref="M149:O149"/>
    <mergeCell ref="M150:O150"/>
    <mergeCell ref="C145:D145"/>
    <mergeCell ref="C146:D146"/>
    <mergeCell ref="C147:D147"/>
    <mergeCell ref="C136:D136"/>
    <mergeCell ref="N125:O125"/>
    <mergeCell ref="C131:D131"/>
    <mergeCell ref="C128:D128"/>
    <mergeCell ref="M143:O143"/>
    <mergeCell ref="C126:O126"/>
    <mergeCell ref="C135:D135"/>
    <mergeCell ref="H143:J143"/>
    <mergeCell ref="N140:O140"/>
    <mergeCell ref="C141:O141"/>
    <mergeCell ref="C127:O127"/>
    <mergeCell ref="H128:J128"/>
    <mergeCell ref="C116:D116"/>
    <mergeCell ref="N116:O116"/>
    <mergeCell ref="C111:D111"/>
    <mergeCell ref="C87:D87"/>
    <mergeCell ref="C88:D88"/>
    <mergeCell ref="C89:D89"/>
    <mergeCell ref="C98:D98"/>
    <mergeCell ref="C100:D100"/>
    <mergeCell ref="C83:D83"/>
    <mergeCell ref="C107:F107"/>
    <mergeCell ref="C105:D105"/>
    <mergeCell ref="C77:D77"/>
    <mergeCell ref="C81:D81"/>
    <mergeCell ref="C82:D82"/>
    <mergeCell ref="C79:D79"/>
    <mergeCell ref="C80:D80"/>
    <mergeCell ref="C78:D78"/>
    <mergeCell ref="C84:D84"/>
    <mergeCell ref="C184:O186"/>
    <mergeCell ref="C155:F155"/>
    <mergeCell ref="C156:D156"/>
    <mergeCell ref="N156:O156"/>
    <mergeCell ref="E111:F111"/>
    <mergeCell ref="C119:D119"/>
    <mergeCell ref="E119:F119"/>
    <mergeCell ref="C159:D159"/>
    <mergeCell ref="E159:F159"/>
    <mergeCell ref="C133:D133"/>
    <mergeCell ref="C139:F139"/>
    <mergeCell ref="C140:D140"/>
    <mergeCell ref="C115:F115"/>
    <mergeCell ref="C124:F124"/>
    <mergeCell ref="C125:D125"/>
    <mergeCell ref="C118:O118"/>
    <mergeCell ref="H111:J111"/>
    <mergeCell ref="C130:D130"/>
    <mergeCell ref="C132:D132"/>
    <mergeCell ref="N177:O177"/>
    <mergeCell ref="C178:O178"/>
    <mergeCell ref="C161:D161"/>
    <mergeCell ref="M179:O179"/>
    <mergeCell ref="C172:D172"/>
    <mergeCell ref="C174:D174"/>
    <mergeCell ref="C163:D163"/>
    <mergeCell ref="C166:D166"/>
    <mergeCell ref="C167:D167"/>
    <mergeCell ref="C168:D168"/>
    <mergeCell ref="C173:D173"/>
    <mergeCell ref="C164:D164"/>
    <mergeCell ref="C170:D170"/>
    <mergeCell ref="C171:D171"/>
    <mergeCell ref="C169:D169"/>
    <mergeCell ref="C165:D165"/>
    <mergeCell ref="C162:D162"/>
    <mergeCell ref="C160:D160"/>
    <mergeCell ref="C54:D54"/>
    <mergeCell ref="C68:D68"/>
    <mergeCell ref="C76:D76"/>
    <mergeCell ref="C96:D96"/>
    <mergeCell ref="C112:D112"/>
    <mergeCell ref="C120:D120"/>
    <mergeCell ref="C129:D129"/>
    <mergeCell ref="C181:D181"/>
    <mergeCell ref="C176:F176"/>
    <mergeCell ref="C177:D177"/>
    <mergeCell ref="C180:F180"/>
    <mergeCell ref="C117:O117"/>
    <mergeCell ref="M111:O111"/>
    <mergeCell ref="C113:D113"/>
    <mergeCell ref="N92:O92"/>
    <mergeCell ref="C93:O93"/>
    <mergeCell ref="C94:O94"/>
    <mergeCell ref="H95:J95"/>
    <mergeCell ref="M95:O95"/>
    <mergeCell ref="C97:D97"/>
    <mergeCell ref="C108:D108"/>
    <mergeCell ref="N108:O108"/>
    <mergeCell ref="C109:O109"/>
    <mergeCell ref="C110:O110"/>
    <mergeCell ref="C55:D55"/>
    <mergeCell ref="C158:O158"/>
    <mergeCell ref="H159:J159"/>
    <mergeCell ref="M159:O159"/>
    <mergeCell ref="C137:D137"/>
    <mergeCell ref="C56:D56"/>
    <mergeCell ref="C57:D57"/>
    <mergeCell ref="C143:D143"/>
    <mergeCell ref="E143:F143"/>
    <mergeCell ref="C144:D144"/>
    <mergeCell ref="M145:O145"/>
    <mergeCell ref="M146:O146"/>
    <mergeCell ref="C148:D148"/>
    <mergeCell ref="C149:D149"/>
    <mergeCell ref="C150:D150"/>
    <mergeCell ref="E67:F67"/>
    <mergeCell ref="M151:O151"/>
    <mergeCell ref="M152:O152"/>
    <mergeCell ref="H75:J75"/>
    <mergeCell ref="C99:D99"/>
    <mergeCell ref="C101:D101"/>
    <mergeCell ref="C103:D103"/>
    <mergeCell ref="C104:D104"/>
    <mergeCell ref="M128:O128"/>
    <mergeCell ref="C13:D13"/>
    <mergeCell ref="C157:O157"/>
    <mergeCell ref="C151:D151"/>
    <mergeCell ref="C152:D152"/>
    <mergeCell ref="C153:D153"/>
    <mergeCell ref="C86:D86"/>
    <mergeCell ref="C91:F91"/>
    <mergeCell ref="C92:D92"/>
    <mergeCell ref="C74:O74"/>
    <mergeCell ref="C71:F71"/>
    <mergeCell ref="C65:O65"/>
    <mergeCell ref="C66:O66"/>
    <mergeCell ref="H67:J67"/>
    <mergeCell ref="M67:O67"/>
    <mergeCell ref="C75:D75"/>
    <mergeCell ref="E75:F75"/>
    <mergeCell ref="C67:D67"/>
    <mergeCell ref="M153:O153"/>
    <mergeCell ref="M154:O154"/>
    <mergeCell ref="M155:O155"/>
    <mergeCell ref="C95:D95"/>
    <mergeCell ref="E95:F95"/>
    <mergeCell ref="E128:F128"/>
    <mergeCell ref="C142:O142"/>
  </mergeCells>
  <dataValidations count="2">
    <dataValidation type="list" showInputMessage="1" showErrorMessage="1" sqref="H59:H60 M59:M60 G180" xr:uid="{00000000-0002-0000-0100-000000000000}">
      <formula1>"Y,N"</formula1>
    </dataValidation>
    <dataValidation type="list" allowBlank="1" showInputMessage="1" showErrorMessage="1" sqref="H61:H62 M61:M62" xr:uid="{00000000-0002-0000-0100-000001000000}">
      <formula1>"Y,N"</formula1>
    </dataValidation>
  </dataValidations>
  <printOptions horizontalCentered="1"/>
  <pageMargins left="0.25" right="0.25" top="0.4" bottom="0.25" header="0.25" footer="0.25"/>
  <pageSetup scale="55" fitToHeight="0" orientation="portrait" horizontalDpi="1200" verticalDpi="1200" r:id="rId1"/>
  <headerFooter scaleWithDoc="0" alignWithMargins="0">
    <oddHeader xml:space="preserve">&amp;C&amp;"Arial,Bold"&amp;14
</oddHeader>
    <oddFooter>&amp;C&amp;"Arial,Italic"&amp;7Page &amp;P of &amp;N&amp;R&amp;"Arial,Italic"&amp;7Revised: 7/1/2023</oddFooter>
  </headerFooter>
  <rowBreaks count="1" manualBreakCount="1">
    <brk id="9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CPFS</vt:lpstr>
      <vt:lpstr>CPFS!Print_Area</vt:lpstr>
      <vt:lpstr>CPFS!Print_Titles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Crossland</dc:creator>
  <cp:lastModifiedBy>Alissa Magley</cp:lastModifiedBy>
  <cp:lastPrinted>2023-07-10T18:53:01Z</cp:lastPrinted>
  <dcterms:created xsi:type="dcterms:W3CDTF">1998-06-12T22:52:07Z</dcterms:created>
  <dcterms:modified xsi:type="dcterms:W3CDTF">2023-07-31T23:43:11Z</dcterms:modified>
</cp:coreProperties>
</file>